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  <Override PartName="/xl/comments7.xml" ContentType="application/vnd.openxmlformats-officedocument.spreadsheetml.comments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7.xml.rels" ContentType="application/vnd.openxmlformats-package.relationship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drawing2.xml" ContentType="application/vnd.openxmlformats-officedocument.drawing+xml"/>
  <Override PartName="/xl/drawings/vmlDrawing4.vml" ContentType="application/vnd.openxmlformats-officedocument.vmlDrawing"/>
  <Override PartName="/xl/drawings/_rels/drawing6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5.vml" ContentType="application/vnd.openxmlformats-officedocument.vmlDrawing"/>
  <Override PartName="/xl/drawings/drawing4.xml" ContentType="application/vnd.openxmlformats-officedocument.drawing+xml"/>
  <Override PartName="/xl/drawings/vmlDrawing6.vml" ContentType="application/vnd.openxmlformats-officedocument.vmlDrawing"/>
  <Override PartName="/xl/drawings/drawing5.xml" ContentType="application/vnd.openxmlformats-officedocument.drawing+xml"/>
  <Override PartName="/xl/drawings/drawing6.xml" ContentType="application/vnd.openxmlformats-officedocument.drawing+xml"/>
  <Override PartName="/xl/media/image1.png" ContentType="image/png"/>
  <Override PartName="/xl/comments4.xml" ContentType="application/vnd.openxmlformats-officedocument.spreadsheetml.comments+xml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Parâmetros" sheetId="2" state="visible" r:id="rId4"/>
    <sheet name="PMOC" sheetId="3" state="visible" r:id="rId5"/>
    <sheet name="Equipamentos" sheetId="4" state="visible" r:id="rId6"/>
    <sheet name="Atividades" sheetId="5" state="visible" r:id="rId7"/>
    <sheet name="Folha de Campo" sheetId="6" state="visible" r:id="rId8"/>
    <sheet name="Lançar execução" sheetId="7" state="visible" r:id="rId9"/>
    <sheet name="Cronograma" sheetId="8" state="visible" r:id="rId10"/>
    <sheet name="Qualidade do ar" sheetId="9" state="visible" r:id="rId11"/>
    <sheet name="Painel" sheetId="10" state="visible" r:id="rId12"/>
  </sheets>
  <definedNames>
    <definedName function="false" hidden="false" localSheetId="4" name="_xlnm.Print_Titles" vbProcedure="false">Atividades!$1:$2</definedName>
    <definedName function="false" hidden="true" localSheetId="4" name="_xlnm._FilterDatabase" vbProcedure="false">Atividades!$A$2:$D$302</definedName>
    <definedName function="false" hidden="false" localSheetId="7" name="_xlnm.Print_Area" vbProcedure="false">Cronograma!$A$1:$O$62</definedName>
    <definedName function="false" hidden="false" localSheetId="7" name="_xlnm.Print_Titles" vbProcedure="false">Cronograma!$1:$2</definedName>
    <definedName function="false" hidden="false" localSheetId="3" name="_xlnm.Print_Titles" vbProcedure="false">Equipamentos!$1:$2</definedName>
    <definedName function="false" hidden="true" localSheetId="3" name="_xlnm._FilterDatabase" vbProcedure="false">Equipamentos!$A$2:$J$62</definedName>
    <definedName function="false" hidden="false" localSheetId="5" name="_xlnm.Print_Area" vbProcedure="false">'Folha de Campo'!$A$2:$E$33</definedName>
    <definedName function="false" hidden="false" localSheetId="5" name="_xlnm.Print_Titles" vbProcedure="false">'Folha de Campo'!$10:$10</definedName>
    <definedName function="false" hidden="false" localSheetId="6" name="_xlnm.Print_Titles" vbProcedure="false">'Lançar execução'!$1:$2</definedName>
    <definedName function="false" hidden="true" localSheetId="6" name="_xlnm._FilterDatabase" vbProcedure="false">'Lançar execução'!$A$2:$G$1502</definedName>
    <definedName function="false" hidden="false" localSheetId="9" name="_xlnm.Print_Area" vbProcedure="false">Painel!$A$1:$R$41</definedName>
    <definedName function="false" hidden="false" localSheetId="2" name="_xlnm.Print_Area" vbProcedure="false">PMOC!$B$2:$F$54</definedName>
    <definedName function="false" hidden="false" localSheetId="8" name="_xlnm.Print_Titles" vbProcedure="false">'Qualidade do ar'!$1:$2</definedName>
    <definedName function="false" hidden="true" localSheetId="8" name="_xlnm._FilterDatabase" vbProcedure="false">'Qualidade do ar'!$A$2:$M$42</definedName>
    <definedName function="false" hidden="false" name="Ambientes" vbProcedure="false">PMOC!$B$34:$B$53</definedName>
    <definedName function="false" hidden="false" name="Maquinas" vbProcedure="false">Equipamentos!$A$3:$A$62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E24" authorId="0">
      <text>
        <r>
          <rPr>
            <sz val="10"/>
            <rFont val="Arial"/>
            <family val="2"/>
          </rPr>
          <t xml:space="preserve">O TIPO é o que decide quais atividades aparecem na folha de campo. Cadastre o equipamento com o tipo certo e a folha sai certa.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64</xdr:colOff>
                <xdr:row>0</xdr:row>
                <xdr:rowOff>5</xdr:rowOff>
              </xdr:from>
              <xdr:to>
                <xdr:col>2</xdr:col>
                <xdr:colOff>73</xdr:colOff>
                <xdr:row>4</xdr:row>
                <xdr:rowOff>13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B19" authorId="0">
      <text>
        <r>
          <rPr>
            <sz val="10"/>
            <rFont val="Arial"/>
            <family val="2"/>
          </rPr>
          <t xml:space="preserve">A Portaria 3.523/98 exige responsável técnico habilitado para sistemas acima de 5 TR (60.000 BTU/h). ART = Anotação de Responsabilidade Técnica.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64</xdr:colOff>
                <xdr:row>0</xdr:row>
                <xdr:rowOff>2</xdr:rowOff>
              </xdr:from>
              <xdr:to>
                <xdr:col>2</xdr:col>
                <xdr:colOff>192</xdr:colOff>
                <xdr:row>3</xdr:row>
                <xdr:rowOff>13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F2" authorId="0">
      <text>
        <r>
          <rPr>
            <sz val="10"/>
            <rFont val="Arial"/>
            <family val="2"/>
          </rPr>
          <t xml:space="preserve">1 TR = 12.000 BTU/h. A Portaria 3.523/98 exige responsável técnico habilitado para sistemas acima de 5 TR — some a capacidade do ambiente, não a da máquina isolada.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98</xdr:colOff>
                <xdr:row>4</xdr:row>
                <xdr:rowOff>2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D2" authorId="0">
      <text>
        <r>
          <rPr>
            <sz val="10"/>
            <rFont val="Arial"/>
            <family val="2"/>
          </rPr>
          <t xml:space="preserve">A legislação NÃO fixa periodicidade — quem define é o responsável técnico, apoiado na NBR 13971. As daqui são de prática corrente e existem para você mudar.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69</xdr:colOff>
                <xdr:row>4</xdr:row>
                <xdr:rowOff>2</xdr:rowOff>
              </xdr:to>
            </anchor>
          </commentPr>
        </mc:Choice>
        <mc:Fallback/>
      </mc:AlternateContent>
    </comment>
    <comment ref="E2" authorId="0">
      <text>
        <r>
          <rPr>
            <sz val="10"/>
            <rFont val="Arial"/>
            <family val="2"/>
          </rPr>
          <t xml:space="preserve">Colunas técnicas: o nível (1 mensal a 4 anual) e a ordem que a folha de campo usa para montar a lista. Ficam ocultas porque mudam sozinhas quando você troca a máquina na folha.</t>
        </r>
      </text>
      <mc:AlternateContent>
        <mc:Choice Requires="v2">
          <commentPr autoFill="true" autoScale="false" colHidden="tru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69</xdr:colOff>
                <xdr:row>4</xdr:row>
                <xdr:rowOff>2</xdr:rowOff>
              </xdr:to>
            </anchor>
          </commentPr>
        </mc:Choice>
        <mc:Fallback/>
      </mc:AlternateContent>
    </comment>
  </commentList>
</comments>
</file>

<file path=xl/comments7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G2" authorId="0">
      <text>
        <r>
          <rPr>
            <sz val="10"/>
            <rFont val="Arial"/>
            <family val="2"/>
          </rPr>
          <t xml:space="preserve">Guarda contra erro silencioso: avisa quando a atividade lançada não existe no catálogo para o tipo daquele equipamento. Planilha que erra calada é pior que planilha que não faz.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216</xdr:colOff>
                <xdr:row>4</xdr:row>
                <xdr:rowOff>2</xdr:rowOff>
              </xdr:to>
            </anchor>
          </commentPr>
        </mc:Choice>
        <mc:Fallback/>
      </mc:AlternateContent>
    </comment>
  </commentList>
</comments>
</file>

<file path=xl/comments9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D2" authorId="0">
      <text>
        <r>
          <rPr>
            <sz val="10"/>
            <rFont val="Arial"/>
            <family val="2"/>
          </rPr>
          <t xml:space="preserve">A NBR 17037 mede o CO₂ pela DIFERENÇA para o ar externo — até 700 ppm acima, e não por um teto absoluto. É por isso que a coleta externa entra na conta.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123</xdr:colOff>
                <xdr:row>3</xdr:row>
                <xdr:rowOff>12</xdr:rowOff>
              </xdr:to>
            </anchor>
          </commentPr>
        </mc:Choice>
        <mc:Fallback/>
      </mc:AlternateContent>
    </comment>
    <comment ref="L2" authorId="0">
      <text>
        <r>
          <rPr>
            <sz val="10"/>
            <rFont val="Arial"/>
            <family val="2"/>
          </rPr>
          <t xml:space="preserve">A análise é feita por laboratório acreditado na ISO/IEC 17025, e ele não pode ser a mesma empresa que faz a manutenção. Aqui você só registra o laudo.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113</xdr:colOff>
                <xdr:row>3</xdr:row>
                <xdr:rowOff>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<sst xmlns="http://schemas.openxmlformats.org/spreadsheetml/2006/main" count="1242" uniqueCount="378">
  <si>
    <t xml:space="preserve">ANDONIZE</t>
  </si>
  <si>
    <t xml:space="preserve">PMOC — Plano de Manutenção, Operação e Controle</t>
  </si>
  <si>
    <t xml:space="preserve">Você escolhe o equipamento e a folha de campo se refaz sozinha, só com as atividades daquele tipo de máquina. Para quem faz a inspeção no papel.</t>
  </si>
  <si>
    <t xml:space="preserve">Como usar</t>
  </si>
  <si>
    <t xml:space="preserve">1. Preencha a aba «PMOC»</t>
  </si>
  <si>
    <t xml:space="preserve">É a capa do documento: o prédio, o proprietário, o responsável técnico com a ART, a relação dos ambientes climatizados e as recomendações de emergência. Essa aba imprime sozinha e é o que a fiscalização pede ver.</t>
  </si>
  <si>
    <t xml:space="preserve">2. Cadastre os equipamentos</t>
  </si>
  <si>
    <t xml:space="preserve">Aba «Equipamentos». O que importa é a TAG, o TIPO e o ambiente que ele atende — o tipo é o que decide quais atividades vão aparecer na folha de campo.</t>
  </si>
  <si>
    <t xml:space="preserve">3. Confira o catálogo de atividades</t>
  </si>
  <si>
    <t xml:space="preserve">Aba «Atividades». Já vem preenchida com 89 atividades do Anexo I da Portaria 3.523/98, divididas por tipo de equipamento. Ajuste as periodicidades ao seu contrato — elas são sugestão, não obrigação legal (leia abaixo).</t>
  </si>
  <si>
    <t xml:space="preserve">4. Imprima a folha de campo</t>
  </si>
  <si>
    <t xml:space="preserve">Aba «Folha de Campo»: escolha a máquina e o tipo de visita. A folha se refaz na hora, com espaço para marcar, anotar e assinar. Leve no papel.</t>
  </si>
  <si>
    <t xml:space="preserve">5. Lance o que foi feito</t>
  </si>
  <si>
    <t xml:space="preserve">Aba «Lançar execução», na volta do campo. É desse lançamento que saem o cronograma e o painel — sem ele o resto fica vazio.</t>
  </si>
  <si>
    <t xml:space="preserve">6. Registre a análise do ar</t>
  </si>
  <si>
    <t xml:space="preserve">Aba «Qualidade do ar», a cada semestre, com o laudo do laboratório na mão.</t>
  </si>
  <si>
    <t xml:space="preserve">A folha de campo não usa filtro</t>
  </si>
  <si>
    <t xml:space="preserve">Trocou o equipamento no alto da folha, ela se refez. Não existe filtro para reaplicar, então não há como sair com a lista de uma máquina e o cabeçalho de outra.</t>
  </si>
  <si>
    <t xml:space="preserve">A visita maior inclui a menor</t>
  </si>
  <si>
    <t xml:space="preserve">Escolhendo «Trimestral», a folha traz as atividades trimestrais e também as mensais. «Anual» traz as quatro periodicidades. É como a visita acontece na prática.</t>
  </si>
  <si>
    <t xml:space="preserve">Sobre a periodicidade — leia antes de discutir com o cliente</t>
  </si>
  <si>
    <t xml:space="preserve">A legislação NÃO fixa frequência. A Portaria 3.523/98 diz «verificar periodicamente»; a Lei 13.589/2018 remete às normas técnicas; quem define é o responsável técnico, apoiado na ABNT NBR 13971. As periodicidades desta planilha são de prática corrente e estão na aba «Atividades» justamente para você mudar.</t>
  </si>
  <si>
    <t xml:space="preserve">A norma de qualidade do ar</t>
  </si>
  <si>
    <t xml:space="preserve">O padrão de qualidade do ar interior é a ABNT NBR 17037:2023, que substituiu a Resolução ANVISA RE 09/2003, revogada pela RDC 886 de 25/07/2024. São os parâmetros dela que estão na aba «Qualidade do ar» — e neles o CO₂ é medido pela diferença para o ar externo, não por um teto absoluto.</t>
  </si>
  <si>
    <t xml:space="preserve">Quem é obrigado</t>
  </si>
  <si>
    <t xml:space="preserve">A Lei 13.589/2018 obriga o PMOC em edifícios de uso público e coletivo com ambiente climatizado artificialmente. A Portaria 3.523/98 exige responsável técnico habilitado para sistemas acima de 5 TR (60.000 BTU/h).</t>
  </si>
  <si>
    <t xml:space="preserve">Legenda das células</t>
  </si>
  <si>
    <t xml:space="preserve">Fundo branco</t>
  </si>
  <si>
    <t xml:space="preserve">Você preenche.</t>
  </si>
  <si>
    <t xml:space="preserve">Fundo cinza, itálico</t>
  </si>
  <si>
    <t xml:space="preserve">Calculado. Não digite por cima: a fórmula se perde e o painel para de bater.</t>
  </si>
  <si>
    <t xml:space="preserve">Antes de começar</t>
  </si>
  <si>
    <t xml:space="preserve">Apague os dados de exemplo</t>
  </si>
  <si>
    <t xml:space="preserve">O exemplo é um edifício fictício com 12 equipamentos, para você ver o cronograma e o painel funcionando. As datas são relativas a hoje, por isso aparecem como fórmula.</t>
  </si>
  <si>
    <t xml:space="preserve">Requisitos</t>
  </si>
  <si>
    <t xml:space="preserve">Excel 2010 ou superior, Google Sheets ou LibreOffice. Sem macro e sem fórmula matricial.</t>
  </si>
  <si>
    <t xml:space="preserve">Até onde esta planilha vai</t>
  </si>
  <si>
    <t xml:space="preserve">60 equipamentos, 300 atividades de catálogo, 1.500 lançamentos de execução e 40 análises de ar. Acima disso, o problema deixa de ser a planilha.</t>
  </si>
  <si>
    <t xml:space="preserve">O que ela NÃO faz</t>
  </si>
  <si>
    <t xml:space="preserve">Não emite a ART, não substitui o laudo do laboratório e não avisa ninguém: quem não abrir o arquivo não vai saber que a visita venceu.</t>
  </si>
  <si>
    <t xml:space="preserve">Feita por quem faz o Andonize</t>
  </si>
  <si>
    <t xml:space="preserve">No Andonize a folha de campo vai no celular, com foto do que foi encontrado, e o relatório sai com a sua marca.   ·   andonize.com</t>
  </si>
  <si>
    <t xml:space="preserve">Versão 1.0 · julho de 2026</t>
  </si>
  <si>
    <t xml:space="preserve">Atividades adaptadas do Anexo I da Portaria MS 3.523/98. Parâmetros de ar conforme ABNT NBR 17037:2023.</t>
  </si>
  <si>
    <t xml:space="preserve">Parâmetros</t>
  </si>
  <si>
    <t xml:space="preserve">Data/hora de referência</t>
  </si>
  <si>
    <t xml:space="preserve">Atualiza sozinha. Para congelar um retrato, digite uma data por cima.</t>
  </si>
  <si>
    <t xml:space="preserve">Ano do cronograma</t>
  </si>
  <si>
    <t xml:space="preserve">O ano que o cronograma e o painel mostram.</t>
  </si>
  <si>
    <t xml:space="preserve">Mês-base das periodicidades (1 a 12)</t>
  </si>
  <si>
    <t xml:space="preserve">Em que mês do ano caem a visita trimestral, a semestral e a anual.</t>
  </si>
  <si>
    <t xml:space="preserve">Início do contrato</t>
  </si>
  <si>
    <t xml:space="preserve">O cronograma não cobra nada antes desta data. Sem isso, quem baixa a planilha em novembro abre com dez meses de «Pendente» que não são culpa dele.</t>
  </si>
  <si>
    <t xml:space="preserve">Periodicidade da análise de ar (meses)</t>
  </si>
  <si>
    <t xml:space="preserve">A NBR 17037:2023 pede amostragem semestral.</t>
  </si>
  <si>
    <t xml:space="preserve">Qualidade do ar — limites da ABNT NBR 17037:2023</t>
  </si>
  <si>
    <t xml:space="preserve">A NBR 17037:2023 substituiu a RE ANVISA 09/2003, revogada pela RDC 886 de 25/07/2024. O CO₂ é medido pela diferença para o ar externo.</t>
  </si>
  <si>
    <t xml:space="preserve">CO₂ — máximo acima do valor externo (ppm)</t>
  </si>
  <si>
    <t xml:space="preserve">Material particulado PM10 (µg/m³)</t>
  </si>
  <si>
    <t xml:space="preserve">Material particulado PM2,5 (µg/m³)</t>
  </si>
  <si>
    <t xml:space="preserve">Fungos (UFC/m³)</t>
  </si>
  <si>
    <t xml:space="preserve">Temperatura mínima (°C)</t>
  </si>
  <si>
    <t xml:space="preserve">Temperatura máxima (°C)</t>
  </si>
  <si>
    <t xml:space="preserve">Umidade relativa mínima (%)</t>
  </si>
  <si>
    <t xml:space="preserve">Umidade relativa máxima (%)</t>
  </si>
  <si>
    <t xml:space="preserve">Velocidade do ar — máxima (m/s)</t>
  </si>
  <si>
    <t xml:space="preserve">Listas dos menus suspensos</t>
  </si>
  <si>
    <t xml:space="preserve">Tipo de equipamento</t>
  </si>
  <si>
    <t xml:space="preserve">Periodicidade</t>
  </si>
  <si>
    <t xml:space="preserve">Executado?</t>
  </si>
  <si>
    <t xml:space="preserve">Equipe</t>
  </si>
  <si>
    <t xml:space="preserve">Situação</t>
  </si>
  <si>
    <t xml:space="preserve">Split hi-wall</t>
  </si>
  <si>
    <t xml:space="preserve">Mensal</t>
  </si>
  <si>
    <t xml:space="preserve">Sim</t>
  </si>
  <si>
    <t xml:space="preserve">Anderson Prado</t>
  </si>
  <si>
    <t xml:space="preserve">Em operação</t>
  </si>
  <si>
    <t xml:space="preserve">Split cassete / piso-teto</t>
  </si>
  <si>
    <t xml:space="preserve">Trimestral</t>
  </si>
  <si>
    <t xml:space="preserve">Não</t>
  </si>
  <si>
    <t xml:space="preserve">Marcelo Tavares</t>
  </si>
  <si>
    <t xml:space="preserve">Parado</t>
  </si>
  <si>
    <t xml:space="preserve">Condicionador de janela</t>
  </si>
  <si>
    <t xml:space="preserve">Semestral</t>
  </si>
  <si>
    <t xml:space="preserve">Não se aplica</t>
  </si>
  <si>
    <t xml:space="preserve">Débora Antunes</t>
  </si>
  <si>
    <t xml:space="preserve">Desativado</t>
  </si>
  <si>
    <t xml:space="preserve">Self contained</t>
  </si>
  <si>
    <t xml:space="preserve">Anual</t>
  </si>
  <si>
    <t xml:space="preserve">Willian Sá</t>
  </si>
  <si>
    <t xml:space="preserve">Fancoil (água gelada)</t>
  </si>
  <si>
    <t xml:space="preserve">Ventilação e dutos</t>
  </si>
  <si>
    <t xml:space="preserve">Ambiente climatizado</t>
  </si>
  <si>
    <t xml:space="preserve">PLANO DE MANUTENÇÃO, OPERAÇÃO E CONTROLE</t>
  </si>
  <si>
    <t xml:space="preserve">Lei 13.589/2018 · Portaria MS 3.523/98 · ABNT NBR 17037:2023 — preencha e imprima: é esta folha que a fiscalização pede.</t>
  </si>
  <si>
    <t xml:space="preserve">1 · Identificação do ambiente ou conjunto de ambientes</t>
  </si>
  <si>
    <t xml:space="preserve">Nome (edifício/entidade)</t>
  </si>
  <si>
    <t xml:space="preserve">Edifício Vale Norte — Centro Empresarial</t>
  </si>
  <si>
    <t xml:space="preserve">Endereço completo</t>
  </si>
  <si>
    <t xml:space="preserve">Av. das Indústrias, 1.240</t>
  </si>
  <si>
    <t xml:space="preserve">Bairro</t>
  </si>
  <si>
    <t xml:space="preserve">Distrito Industrial</t>
  </si>
  <si>
    <t xml:space="preserve">Cidade / UF</t>
  </si>
  <si>
    <t xml:space="preserve">Joinville / SC</t>
  </si>
  <si>
    <t xml:space="preserve">CEP</t>
  </si>
  <si>
    <t xml:space="preserve">89230-000</t>
  </si>
  <si>
    <t xml:space="preserve">Telefone</t>
  </si>
  <si>
    <t xml:space="preserve">(47) 3000-0000</t>
  </si>
  <si>
    <t xml:space="preserve">2 · Identificação do proprietário, locatário ou preposto</t>
  </si>
  <si>
    <t xml:space="preserve">Nome / Razão social</t>
  </si>
  <si>
    <t xml:space="preserve">Vale Norte Administradora de Imóveis Ltda.</t>
  </si>
  <si>
    <t xml:space="preserve">CNPJ / CPF</t>
  </si>
  <si>
    <t xml:space="preserve">12.345.678/0001-90</t>
  </si>
  <si>
    <t xml:space="preserve">E-mail</t>
  </si>
  <si>
    <t xml:space="preserve">administracao@valenorte.exemplo</t>
  </si>
  <si>
    <t xml:space="preserve">3 · Identificação do responsável técnico</t>
  </si>
  <si>
    <t xml:space="preserve">Clima Sul Manutenção e Serviços Ltda.</t>
  </si>
  <si>
    <t xml:space="preserve">98.765.432/0001-10</t>
  </si>
  <si>
    <t xml:space="preserve">(47) 3222-0000</t>
  </si>
  <si>
    <t xml:space="preserve">Registro no conselho</t>
  </si>
  <si>
    <t xml:space="preserve">CREA-SC 123456-7</t>
  </si>
  <si>
    <t xml:space="preserve">Nº da ART</t>
  </si>
  <si>
    <t xml:space="preserve">SC20260012345</t>
  </si>
  <si>
    <t xml:space="preserve">engenharia@climasul.exemplo</t>
  </si>
  <si>
    <t xml:space="preserve">5 · Plano de manutenção e controle</t>
  </si>
  <si>
    <t xml:space="preserve">O plano está nas abas «Atividades» (o que fazer, por tipo de equipamento e periodicidade), «Cronograma» (quando) e «Lançar execução» (o que foi feito, por quem e quando). A folha de campo de cada visita sai da aba «Folha de Campo».</t>
  </si>
  <si>
    <t xml:space="preserve">6 · Recomendações aos usuários em situações de falha e emergência</t>
  </si>
  <si>
    <t xml:space="preserve">Vazamento de água no equipamento: desligue na chave e acione a manutenção.</t>
  </si>
  <si>
    <t xml:space="preserve">Ruído anormal, cheiro de queimado ou fumaça: desligue de imediato e desocupe o ambiente.</t>
  </si>
  <si>
    <t xml:space="preserve">Não obstrua as grelhas de insuflamento e de retorno com móveis, caixas ou cartazes.</t>
  </si>
  <si>
    <t xml:space="preserve">Falta de refrigeração: anote o horário e comunique a manutenção — não abra o gabinete.</t>
  </si>
  <si>
    <t xml:space="preserve">4 · Relação dos ambientes climatizados</t>
  </si>
  <si>
    <t xml:space="preserve">Identificação do ambiente</t>
  </si>
  <si>
    <t xml:space="preserve">Tipo de atividade</t>
  </si>
  <si>
    <t xml:space="preserve">Ocupantes fixos</t>
  </si>
  <si>
    <t xml:space="preserve">Ocupantes flutuantes</t>
  </si>
  <si>
    <t xml:space="preserve">Área climatizada (m²)</t>
  </si>
  <si>
    <t xml:space="preserve">Recepção — térreo</t>
  </si>
  <si>
    <t xml:space="preserve">Atendimento ao público</t>
  </si>
  <si>
    <t xml:space="preserve">Auditório</t>
  </si>
  <si>
    <t xml:space="preserve">Reunião / treinamento</t>
  </si>
  <si>
    <t xml:space="preserve">Escritório 1º andar</t>
  </si>
  <si>
    <t xml:space="preserve">Administrativo</t>
  </si>
  <si>
    <t xml:space="preserve">Escritório 2º andar</t>
  </si>
  <si>
    <t xml:space="preserve">Sala de TI</t>
  </si>
  <si>
    <t xml:space="preserve">Sala técnica</t>
  </si>
  <si>
    <t xml:space="preserve">Guarita</t>
  </si>
  <si>
    <t xml:space="preserve">Portaria</t>
  </si>
  <si>
    <t xml:space="preserve">Sala de reunião</t>
  </si>
  <si>
    <t xml:space="preserve">Reunião</t>
  </si>
  <si>
    <t xml:space="preserve">Copa / refeitório</t>
  </si>
  <si>
    <t xml:space="preserve">Alimentação</t>
  </si>
  <si>
    <t xml:space="preserve">Totais</t>
  </si>
  <si>
    <t xml:space="preserve">Equipamentos</t>
  </si>
  <si>
    <t xml:space="preserve">O TIPO é o que decide quais atividades entram na folha de campo daquela máquina. TR é calculado da capacidade.</t>
  </si>
  <si>
    <t xml:space="preserve">TAG *</t>
  </si>
  <si>
    <t xml:space="preserve">Descrição (marca / modelo)</t>
  </si>
  <si>
    <t xml:space="preserve">Tipo *</t>
  </si>
  <si>
    <t xml:space="preserve">Ambiente atendido *</t>
  </si>
  <si>
    <t xml:space="preserve">Capacidade (BTU/h)</t>
  </si>
  <si>
    <t xml:space="preserve">TR</t>
  </si>
  <si>
    <t xml:space="preserve">Localização</t>
  </si>
  <si>
    <t xml:space="preserve">Fabricante</t>
  </si>
  <si>
    <t xml:space="preserve">Data de instalação</t>
  </si>
  <si>
    <t xml:space="preserve">Situação *</t>
  </si>
  <si>
    <t xml:space="preserve">SPL-01</t>
  </si>
  <si>
    <t xml:space="preserve">Split hi-wall 12.000 BTU</t>
  </si>
  <si>
    <t xml:space="preserve">Sala 101</t>
  </si>
  <si>
    <t xml:space="preserve">Elgin</t>
  </si>
  <si>
    <t xml:space="preserve">SPL-02</t>
  </si>
  <si>
    <t xml:space="preserve">Sala 102</t>
  </si>
  <si>
    <t xml:space="preserve">SPL-03</t>
  </si>
  <si>
    <t xml:space="preserve">Split hi-wall 18.000 BTU</t>
  </si>
  <si>
    <t xml:space="preserve">Sala 201</t>
  </si>
  <si>
    <t xml:space="preserve">Springer</t>
  </si>
  <si>
    <t xml:space="preserve">SPL-04</t>
  </si>
  <si>
    <t xml:space="preserve">Split hi-wall 9.000 BTU</t>
  </si>
  <si>
    <t xml:space="preserve">Sala 205</t>
  </si>
  <si>
    <t xml:space="preserve">CAS-01</t>
  </si>
  <si>
    <t xml:space="preserve">Split cassete 36.000 BTU</t>
  </si>
  <si>
    <t xml:space="preserve">Hall de entrada</t>
  </si>
  <si>
    <t xml:space="preserve">Carrier</t>
  </si>
  <si>
    <t xml:space="preserve">CAS-02</t>
  </si>
  <si>
    <t xml:space="preserve">Split piso-teto 48.000 BTU</t>
  </si>
  <si>
    <t xml:space="preserve">Refeitório</t>
  </si>
  <si>
    <t xml:space="preserve">JAN-01</t>
  </si>
  <si>
    <t xml:space="preserve">Condicionador de janela 10.000 BTU</t>
  </si>
  <si>
    <t xml:space="preserve">Consul</t>
  </si>
  <si>
    <t xml:space="preserve">SLF-01</t>
  </si>
  <si>
    <t xml:space="preserve">Self contained 10 TR</t>
  </si>
  <si>
    <t xml:space="preserve">Casa de máquinas — cobertura</t>
  </si>
  <si>
    <t xml:space="preserve">Trane</t>
  </si>
  <si>
    <t xml:space="preserve">SLF-02</t>
  </si>
  <si>
    <t xml:space="preserve">Self contained 5 TR</t>
  </si>
  <si>
    <t xml:space="preserve">Casa de máquinas — 3º andar</t>
  </si>
  <si>
    <t xml:space="preserve">FCU-01</t>
  </si>
  <si>
    <t xml:space="preserve">Fancoil 7,5 TR</t>
  </si>
  <si>
    <t xml:space="preserve">Shaft — 1º andar</t>
  </si>
  <si>
    <t xml:space="preserve">Hitachi</t>
  </si>
  <si>
    <t xml:space="preserve">FCU-02</t>
  </si>
  <si>
    <t xml:space="preserve">Shaft — 2º andar</t>
  </si>
  <si>
    <t xml:space="preserve">VEN-01</t>
  </si>
  <si>
    <t xml:space="preserve">Ventilador de renovação de ar 2.000 m³/h</t>
  </si>
  <si>
    <t xml:space="preserve">Cobertura</t>
  </si>
  <si>
    <t xml:space="preserve">Otam</t>
  </si>
  <si>
    <t xml:space="preserve">Atividades</t>
  </si>
  <si>
    <t xml:space="preserve">O catálogo. Cada atividade pertence a um tipo de equipamento — é isso que faz a folha de campo sair só com o que se aplica.</t>
  </si>
  <si>
    <t xml:space="preserve">Tipo de equipamento *</t>
  </si>
  <si>
    <t xml:space="preserve">Componente</t>
  </si>
  <si>
    <t xml:space="preserve">Atividade *</t>
  </si>
  <si>
    <t xml:space="preserve">Periodicidade *</t>
  </si>
  <si>
    <t xml:space="preserve">Nível</t>
  </si>
  <si>
    <t xml:space="preserve">Ordem</t>
  </si>
  <si>
    <t xml:space="preserve">Chave</t>
  </si>
  <si>
    <t xml:space="preserve">Filtros</t>
  </si>
  <si>
    <t xml:space="preserve">Limpar (quando recuperável) ou substituir (quando descartável) o elemento filtrante</t>
  </si>
  <si>
    <t xml:space="preserve">Verificar e eliminar as frestas dos filtros</t>
  </si>
  <si>
    <t xml:space="preserve">Evaporadora</t>
  </si>
  <si>
    <t xml:space="preserve">Verificar e eliminar sujeira, danos e corrosão no gabinete e na moldura da serpentina</t>
  </si>
  <si>
    <t xml:space="preserve">Dreno</t>
  </si>
  <si>
    <t xml:space="preserve">Verificar a operação de drenagem de água da bandeja</t>
  </si>
  <si>
    <t xml:space="preserve">Ambiente</t>
  </si>
  <si>
    <t xml:space="preserve">Verificar odores desagradáveis e ruídos anormais em operação</t>
  </si>
  <si>
    <t xml:space="preserve">Lavar a bandeja e a serpentina com remoção do biofilme (lodo), sem produto desengraxante ou corrosivo</t>
  </si>
  <si>
    <t xml:space="preserve">Limpar o gabinete, a turbina e a hélice do ventilador</t>
  </si>
  <si>
    <t xml:space="preserve">Condensadora</t>
  </si>
  <si>
    <t xml:space="preserve">Verificar e eliminar sujeira, danos e corrosão na condensadora e limpar a serpentina</t>
  </si>
  <si>
    <t xml:space="preserve">Desobstruir e higienizar a tubulação de dreno</t>
  </si>
  <si>
    <t xml:space="preserve">Elétrica</t>
  </si>
  <si>
    <t xml:space="preserve">Verificar o aperto e o estado das conexões elétricas e medir a corrente de operação</t>
  </si>
  <si>
    <t xml:space="preserve">Refrigeração</t>
  </si>
  <si>
    <t xml:space="preserve">Verificar vazamentos e a carga de fluido refrigerante (pressões de operação)</t>
  </si>
  <si>
    <t xml:space="preserve">Verificar o estado de conservação do isolamento termoacústico (preservado e sem bolor)</t>
  </si>
  <si>
    <t xml:space="preserve">Verificar a fixação, os coxins e os amortecedores de vibração</t>
  </si>
  <si>
    <t xml:space="preserve">Verificar o isolamento térmico da linha frigorígena e refazer onde houver dano</t>
  </si>
  <si>
    <t xml:space="preserve">Verificar e eliminar sujeira, danos e corrosão no gabinete, na moldura da serpentina e na bandeja</t>
  </si>
  <si>
    <t xml:space="preserve">Verificar a operação da bomba de dreno e o escoamento da bandeja</t>
  </si>
  <si>
    <t xml:space="preserve">Insuflamento</t>
  </si>
  <si>
    <t xml:space="preserve">Verificar e eliminar sujeira nas bocas de insuflamento e retorno</t>
  </si>
  <si>
    <t xml:space="preserve">Limpar o gabinete e o rotor do ventilador</t>
  </si>
  <si>
    <t xml:space="preserve">Desobstruir e higienizar a tubulação de dreno e testar a boia de nível</t>
  </si>
  <si>
    <t xml:space="preserve">Medir a vazão de ar nas bocas de insuflamento</t>
  </si>
  <si>
    <t xml:space="preserve">Verificar e eliminar sujeira, danos e corrosão nos filtros e eliminar as frestas</t>
  </si>
  <si>
    <t xml:space="preserve">Gabinete</t>
  </si>
  <si>
    <t xml:space="preserve">Limpar o gabinete do condicionador</t>
  </si>
  <si>
    <t xml:space="preserve">Verificar a vedação dos painéis de fechamento e da moldura na alvenaria</t>
  </si>
  <si>
    <t xml:space="preserve">Verificar o aperto das conexões elétricas e medir a corrente de operação</t>
  </si>
  <si>
    <t xml:space="preserve">Ventilador</t>
  </si>
  <si>
    <t xml:space="preserve">Limpar interna e externamente a carcaça e o rotor e verificar o ruído dos mancais</t>
  </si>
  <si>
    <t xml:space="preserve">Verificar os filtros de ar e eliminar as frestas</t>
  </si>
  <si>
    <t xml:space="preserve">Medir o diferencial de pressão dos filtros</t>
  </si>
  <si>
    <t xml:space="preserve">Casa de máquinas</t>
  </si>
  <si>
    <t xml:space="preserve">Verificar e eliminar sujeira, água e corpos estranhos na casa de máquinas</t>
  </si>
  <si>
    <t xml:space="preserve">Serpentina</t>
  </si>
  <si>
    <t xml:space="preserve">Limpar o gabinete do condicionador e o ventilador (carcaça e rotor)</t>
  </si>
  <si>
    <t xml:space="preserve">Verificar a tensão das correias para evitar o escorregamento</t>
  </si>
  <si>
    <t xml:space="preserve">Verificar o ruído dos mancais e lubrificar</t>
  </si>
  <si>
    <t xml:space="preserve">Tomada de ar externo</t>
  </si>
  <si>
    <t xml:space="preserve">Verificar e eliminar obstruções no retorno e na tomada de ar externo</t>
  </si>
  <si>
    <t xml:space="preserve">Verificar a operação dos amortecedores de vibração e a instalação dos protetores de polias e correias</t>
  </si>
  <si>
    <t xml:space="preserve">Verificar o estado de conservação do isolamento termoacústico e a vedação dos painéis de fechamento</t>
  </si>
  <si>
    <t xml:space="preserve">Verificar o aperto das conexões elétricas, os dispositivos de proteção e medir a corrente de operação</t>
  </si>
  <si>
    <t xml:space="preserve">Verificar vazamentos, pressões de operação e o funcionamento dos dispositivos de segurança</t>
  </si>
  <si>
    <t xml:space="preserve">Medir a vazão de ar exterior e conferir a renovação mínima de 27 m³/h por pessoa</t>
  </si>
  <si>
    <t xml:space="preserve">Verificar a operação dos controles de vazão e o acionamento mecânico dos registros (dampers)</t>
  </si>
  <si>
    <t xml:space="preserve">Verificar os filtros de ar, eliminar as frestas e medir o diferencial de pressão</t>
  </si>
  <si>
    <t xml:space="preserve">Limpar o gabinete e o ventilador (carcaça e rotor) e verificar a fixação</t>
  </si>
  <si>
    <t xml:space="preserve">Verificar a tensão das correias, o ruído dos mancais e lubrificar</t>
  </si>
  <si>
    <t xml:space="preserve">Água gelada</t>
  </si>
  <si>
    <t xml:space="preserve">Verificar vazamentos nas ligações flexíveis e nas conexões hidráulicas</t>
  </si>
  <si>
    <t xml:space="preserve">Verificar a operação da válvula de controle de vazão de água</t>
  </si>
  <si>
    <t xml:space="preserve">Verificar o isolamento térmico da rede hidráulica e refazer onde houver dano</t>
  </si>
  <si>
    <t xml:space="preserve">Verificar e eliminar sujeira, danos e corrosão na tomada de ar externo e conferir a fixação</t>
  </si>
  <si>
    <t xml:space="preserve">Verificar e eliminar as frestas do filtro da tomada de ar externo</t>
  </si>
  <si>
    <t xml:space="preserve">Bocas de ar</t>
  </si>
  <si>
    <t xml:space="preserve">Verificar e eliminar sujeira, danos e corrosão nas bocas de insuflamento e retorno</t>
  </si>
  <si>
    <t xml:space="preserve">Verificar e eliminar sujeira, danos e corrosão, a fixação e o ruído dos mancais</t>
  </si>
  <si>
    <t xml:space="preserve">Lubrificar os mancais e verificar a tensão das correias</t>
  </si>
  <si>
    <t xml:space="preserve">Dutos</t>
  </si>
  <si>
    <t xml:space="preserve">Verificar e eliminar sujeira interna e externa, danos e corrosão nos dutos e no plenum</t>
  </si>
  <si>
    <t xml:space="preserve">Limpar interna e externamente a carcaça e o rotor e verificar os amortecedores de vibração</t>
  </si>
  <si>
    <t xml:space="preserve">Verificar a vedação das portas de inspeção e das conexões</t>
  </si>
  <si>
    <t xml:space="preserve">Verificar e eliminar danos no isolamento térmico dos dutos</t>
  </si>
  <si>
    <t xml:space="preserve">Dampers</t>
  </si>
  <si>
    <t xml:space="preserve">Verificar o acionamento mecânico dos registros de ar (dampers) de retorno e de ar externo</t>
  </si>
  <si>
    <t xml:space="preserve">Medir o diferencial de pressão e a vazão de ar exterior</t>
  </si>
  <si>
    <t xml:space="preserve">Medir a vazão nas bocas de insuflamento e retorno e verificar o balanceamento</t>
  </si>
  <si>
    <t xml:space="preserve">Verificar os dispositivos de bloqueio e balanceamento e o certificado de teste do damper corta-fogo, quando houver</t>
  </si>
  <si>
    <t xml:space="preserve">Verificar e eliminar sujeira, odores desagradáveis e fontes de ruído</t>
  </si>
  <si>
    <t xml:space="preserve">Verificar e eliminar infiltrações e sinais de umidade em paredes e forro</t>
  </si>
  <si>
    <t xml:space="preserve">Verificar a armazenagem de produtos químicos no ambiente climatizado</t>
  </si>
  <si>
    <t xml:space="preserve">Verificar fontes de radiação de calor excessivo e de microrganismos</t>
  </si>
  <si>
    <t xml:space="preserve">Medir temperatura e umidade relativa e comparar com a faixa de conforto</t>
  </si>
  <si>
    <t xml:space="preserve">Verificar a ocupação real contra a prevista em projeto (fixos e flutuantes)</t>
  </si>
  <si>
    <t xml:space="preserve">FOLHA DE CAMPO — PMOC</t>
  </si>
  <si>
    <t xml:space="preserve">nível</t>
  </si>
  <si>
    <t xml:space="preserve">Equipamento</t>
  </si>
  <si>
    <t xml:space="preserve">Tipo de visita</t>
  </si>
  <si>
    <t xml:space="preserve">Tipo</t>
  </si>
  <si>
    <t xml:space="preserve">Local</t>
  </si>
  <si>
    <t xml:space="preserve">Capacidade</t>
  </si>
  <si>
    <t xml:space="preserve">Data da visita</t>
  </si>
  <si>
    <t xml:space="preserve">Executante</t>
  </si>
  <si>
    <t xml:space="preserve">#</t>
  </si>
  <si>
    <t xml:space="preserve">Atividade</t>
  </si>
  <si>
    <t xml:space="preserve">Feito?</t>
  </si>
  <si>
    <t xml:space="preserve">Observação</t>
  </si>
  <si>
    <t xml:space="preserve">Assinatura do executante</t>
  </si>
  <si>
    <t xml:space="preserve">Visto do responsável técnico</t>
  </si>
  <si>
    <t xml:space="preserve">Lançar execução</t>
  </si>
  <si>
    <t xml:space="preserve">Uma linha por atividade executada. É daqui que saem o cronograma e o painel.</t>
  </si>
  <si>
    <t xml:space="preserve">Equipamento *</t>
  </si>
  <si>
    <t xml:space="preserve">Data *</t>
  </si>
  <si>
    <t xml:space="preserve">Executado? *</t>
  </si>
  <si>
    <t xml:space="preserve">Confere?</t>
  </si>
  <si>
    <t xml:space="preserve">Não executado nesta visita — reprogramado</t>
  </si>
  <si>
    <t xml:space="preserve">Cronograma</t>
  </si>
  <si>
    <t xml:space="preserve">O que vence em cada mês e o que já foi cumprido. Calculado — não digite nada aqui.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</si>
  <si>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</si>
  <si>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</si>
  <si>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</si>
  <si>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</si>
  <si>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</si>
  <si>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</si>
  <si>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</si>
  <si>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</si>
  <si>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</si>
  <si>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</si>
  <si>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</si>
  <si>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</si>
  <si>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Cumprido no ano</t>
  </si>
  <si>
    <t xml:space="preserve">Totais por mês (apoio do painel)</t>
  </si>
  <si>
    <t xml:space="preserve">OK</t>
  </si>
  <si>
    <t xml:space="preserve">Parcial</t>
  </si>
  <si>
    <t xml:space="preserve">Pendente</t>
  </si>
  <si>
    <t xml:space="preserve">Previsto por tipo de equipamento e mês</t>
  </si>
  <si>
    <t xml:space="preserve">Quantas atividades vencem em cada mês, por tipo. Sai do catálogo e do mês de início do plano, em «Parâmetros» — é esta tabela que o cronograma acima lê.</t>
  </si>
  <si>
    <t xml:space="preserve">Qualidade do ar</t>
  </si>
  <si>
    <t xml:space="preserve">Parâmetros da ABNT NBR 17037:2023, a norma vigente de qualidade do ar interior em ambiente climatizado.</t>
  </si>
  <si>
    <t xml:space="preserve">Ambiente *</t>
  </si>
  <si>
    <t xml:space="preserve">Data da coleta *</t>
  </si>
  <si>
    <t xml:space="preserve">Laboratório</t>
  </si>
  <si>
    <t xml:space="preserve">CO₂ externo (ppm)</t>
  </si>
  <si>
    <t xml:space="preserve">CO₂ interno (ppm)</t>
  </si>
  <si>
    <t xml:space="preserve">PM10 (µg/m³)</t>
  </si>
  <si>
    <t xml:space="preserve">PM2,5 (µg/m³)</t>
  </si>
  <si>
    <t xml:space="preserve">Temp. (°C)</t>
  </si>
  <si>
    <t xml:space="preserve">UR (%)</t>
  </si>
  <si>
    <t xml:space="preserve">Vel. ar (m/s)</t>
  </si>
  <si>
    <t xml:space="preserve">Resultado</t>
  </si>
  <si>
    <t xml:space="preserve">Próxima coleta</t>
  </si>
  <si>
    <t xml:space="preserve">Ar Puro Laboratório</t>
  </si>
  <si>
    <t xml:space="preserve">Mês de referência (técnico)</t>
  </si>
  <si>
    <t xml:space="preserve">Painel do PMOC</t>
  </si>
  <si>
    <t xml:space="preserve">EQUIPAMENTOS</t>
  </si>
  <si>
    <t xml:space="preserve">EM DIA NO MÊS</t>
  </si>
  <si>
    <t xml:space="preserve">PARCIAIS NO MÊS</t>
  </si>
  <si>
    <t xml:space="preserve">PENDENTES NO MÊS</t>
  </si>
  <si>
    <t xml:space="preserve">no cadastro</t>
  </si>
  <si>
    <t xml:space="preserve">visita do mês cumprida</t>
  </si>
  <si>
    <t xml:space="preserve">faltou item da visita</t>
  </si>
  <si>
    <t xml:space="preserve">nada lançado e o mês fechou</t>
  </si>
  <si>
    <t xml:space="preserve">CONFORMIDADE DO MÊS</t>
  </si>
  <si>
    <t xml:space="preserve">LANÇAMENTOS</t>
  </si>
  <si>
    <t xml:space="preserve">FORA DO CATÁLOGO</t>
  </si>
  <si>
    <t xml:space="preserve">AR NÃO CONFORME</t>
  </si>
  <si>
    <t xml:space="preserve">equipamentos em dia</t>
  </si>
  <si>
    <t xml:space="preserve">atividades feitas no ano</t>
  </si>
  <si>
    <t xml:space="preserve">lançamento que não bate</t>
  </si>
  <si>
    <t xml:space="preserve">análises fora da NBR 17037</t>
  </si>
  <si>
    <t xml:space="preserve">Pendentes neste mês</t>
  </si>
  <si>
    <t xml:space="preserve">Dados dos gráficos</t>
  </si>
  <si>
    <t xml:space="preserve">Tabelas que alimentam os gráficos. Faixa sem nenhuma ocorrência fica vazia — é assim que o gráfico deixa de desenhar a fatia.</t>
  </si>
  <si>
    <t xml:space="preserve">Mês</t>
  </si>
  <si>
    <t xml:space="preserve">Executadas</t>
  </si>
  <si>
    <t xml:space="preserve">Em dia</t>
  </si>
  <si>
    <t xml:space="preserve">Uso e direitos</t>
  </si>
  <si>
    <t xml:space="preserve">Planilha gratuita da Andonize. Uso livre na sua empresa e com os seus clientes, inclusive comercial. Não é permitido revender, redistribuir como material próprio nem publicar o arquivo para download em outro site. © 2026 Andonize · andonize.com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</si>
</sst>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/mm/yyyy\ hh:mm"/>
    <numFmt numFmtId="166" formatCode="0"/>
    <numFmt numFmtId="167" formatCode="dd/mm/yyyy"/>
    <numFmt numFmtId="168" formatCode="0.00"/>
    <numFmt numFmtId="169" formatCode="0.0"/>
    <numFmt numFmtId="170" formatCode="General"/>
    <numFmt numFmtId="171" formatCode="#,##0"/>
    <numFmt numFmtId="172" formatCode="0\%"/>
  </numFmts>
  <fonts count="3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38C4"/>
      <name val="Arial"/>
      <family val="0"/>
      <charset val="1"/>
    </font>
    <font>
      <b val="true"/>
      <sz val="18"/>
      <color rgb="FF1A2B42"/>
      <name val="Arial"/>
      <family val="0"/>
      <charset val="1"/>
    </font>
    <font>
      <sz val="11"/>
      <color rgb="FF5C6C85"/>
      <name val="Arial"/>
      <family val="0"/>
      <charset val="1"/>
    </font>
    <font>
      <b val="true"/>
      <sz val="12"/>
      <color rgb="FF1A2B42"/>
      <name val="Arial"/>
      <family val="0"/>
      <charset val="1"/>
    </font>
    <font>
      <b val="true"/>
      <sz val="10"/>
      <color rgb="FF1A2B42"/>
      <name val="Arial"/>
      <family val="0"/>
      <charset val="1"/>
    </font>
    <font>
      <sz val="10"/>
      <color rgb="FF5C6C85"/>
      <name val="Arial"/>
      <family val="0"/>
      <charset val="1"/>
    </font>
    <font>
      <b val="true"/>
      <i val="true"/>
      <sz val="10"/>
      <color rgb="FF5C6C85"/>
      <name val="Arial"/>
      <family val="0"/>
      <charset val="1"/>
    </font>
    <font>
      <sz val="10"/>
      <color rgb="FF0F38C4"/>
      <name val="Arial"/>
      <family val="0"/>
      <charset val="1"/>
    </font>
    <font>
      <sz val="9"/>
      <color rgb="FF8A9AB5"/>
      <name val="Arial"/>
      <family val="0"/>
      <charset val="1"/>
    </font>
    <font>
      <b val="true"/>
      <sz val="14"/>
      <color rgb="FF1A2B42"/>
      <name val="Arial"/>
      <family val="0"/>
      <charset val="1"/>
    </font>
    <font>
      <b val="true"/>
      <sz val="10"/>
      <color rgb="FF0F38C4"/>
      <name val="Arial"/>
      <family val="0"/>
      <charset val="1"/>
    </font>
    <font>
      <sz val="9"/>
      <color rgb="FF5C6C85"/>
      <name val="Arial"/>
      <family val="0"/>
      <charset val="1"/>
    </font>
    <font>
      <sz val="10"/>
      <color rgb="FF1A2B4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2"/>
    </font>
    <font>
      <b val="true"/>
      <sz val="16"/>
      <color rgb="FFFFFFFF"/>
      <name val="Arial"/>
      <family val="0"/>
      <charset val="1"/>
    </font>
    <font>
      <b val="true"/>
      <sz val="9"/>
      <color rgb="FF1A2B42"/>
      <name val="Arial"/>
      <family val="0"/>
      <charset val="1"/>
    </font>
    <font>
      <i val="true"/>
      <sz val="10"/>
      <color rgb="FF5C6C85"/>
      <name val="Arial"/>
      <family val="0"/>
      <charset val="1"/>
    </font>
    <font>
      <sz val="8"/>
      <color rgb="FF8A9AB5"/>
      <name val="Arial"/>
      <family val="0"/>
      <charset val="1"/>
    </font>
    <font>
      <b val="true"/>
      <sz val="10"/>
      <color rgb="FF5C6C85"/>
      <name val="Arial"/>
      <family val="0"/>
      <charset val="1"/>
    </font>
    <font>
      <i val="true"/>
      <sz val="9"/>
      <color rgb="FF5C6C85"/>
      <name val="Arial"/>
      <family val="0"/>
      <charset val="1"/>
    </font>
    <font>
      <sz val="9"/>
      <color rgb="FF1A2B42"/>
      <name val="Arial"/>
      <family val="0"/>
      <charset val="1"/>
    </font>
    <font>
      <b val="true"/>
      <sz val="11"/>
      <color rgb="FF1A2B42"/>
      <name val="Arial"/>
      <family val="0"/>
      <charset val="1"/>
    </font>
    <font>
      <b val="true"/>
      <sz val="9"/>
      <color rgb="FF5C6C85"/>
      <name val="Arial"/>
      <family val="0"/>
      <charset val="1"/>
    </font>
    <font>
      <b val="true"/>
      <sz val="20"/>
      <color rgb="FF1A2B42"/>
      <name val="Arial"/>
      <family val="0"/>
      <charset val="1"/>
    </font>
    <font>
      <b val="true"/>
      <sz val="20"/>
      <color rgb="FF0F38C4"/>
      <name val="Arial"/>
      <family val="0"/>
      <charset val="1"/>
    </font>
    <font>
      <b val="true"/>
      <sz val="20"/>
      <color rgb="FF00875A"/>
      <name val="Arial"/>
      <family val="0"/>
      <charset val="1"/>
    </font>
    <font>
      <b val="true"/>
      <sz val="20"/>
      <color rgb="FFA66300"/>
      <name val="Arial"/>
      <family val="0"/>
      <charset val="1"/>
    </font>
    <font>
      <b val="true"/>
      <sz val="20"/>
      <color rgb="FFC41E3A"/>
      <name val="Arial"/>
      <family val="0"/>
      <charset val="1"/>
    </font>
    <font>
      <b val="true"/>
      <sz val="12"/>
      <color rgb="FF1A2B42"/>
      <name val="Arial"/>
      <family val="2"/>
    </font>
    <font>
      <sz val="9"/>
      <color rgb="FF8A9AB5"/>
      <name val="Arial"/>
      <family val="2"/>
    </font>
    <font>
      <sz val="10"/>
      <color rgb="FF000000"/>
      <name val="Calibri"/>
      <family val="2"/>
    </font>
    <font>
      <b val="true"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BF0FF"/>
        <bgColor rgb="FFEBF0F8"/>
      </patternFill>
    </fill>
    <fill>
      <patternFill patternType="solid">
        <fgColor rgb="FFFFFFFF"/>
        <bgColor rgb="FFFFF4E0"/>
      </patternFill>
    </fill>
    <fill>
      <patternFill patternType="solid">
        <fgColor rgb="FFEBF0F8"/>
        <bgColor rgb="FFEBF0FF"/>
      </patternFill>
    </fill>
    <fill>
      <patternFill patternType="solid">
        <fgColor rgb="FF1A2B42"/>
        <bgColor rgb="FF003366"/>
      </patternFill>
    </fill>
    <fill>
      <patternFill patternType="solid">
        <fgColor rgb="FFE6FAF4"/>
        <bgColor rgb="FFEBF0F8"/>
      </patternFill>
    </fill>
    <fill>
      <patternFill patternType="solid">
        <fgColor rgb="FFFFF4E0"/>
        <bgColor rgb="FFFFECF0"/>
      </patternFill>
    </fill>
    <fill>
      <patternFill patternType="solid">
        <fgColor rgb="FFFFECF0"/>
        <bgColor rgb="FFFFF4E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AE2EF"/>
      </left>
      <right style="thin">
        <color rgb="FFDAE2EF"/>
      </right>
      <top style="thin">
        <color rgb="FFDAE2EF"/>
      </top>
      <bottom style="thin">
        <color rgb="FFDAE2EF"/>
      </bottom>
      <diagonal/>
    </border>
    <border diagonalUp="false" diagonalDown="false">
      <left style="medium">
        <color rgb="FF0F38C4"/>
      </left>
      <right style="medium">
        <color rgb="FF0F38C4"/>
      </right>
      <top style="medium">
        <color rgb="FF0F38C4"/>
      </top>
      <bottom style="medium">
        <color rgb="FF0F38C4"/>
      </bottom>
      <diagonal/>
    </border>
    <border diagonalUp="false" diagonalDown="false">
      <left/>
      <right/>
      <top style="thin">
        <color rgb="FF1A2B42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2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2" borderId="2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70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6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3" borderId="1" xfId="0" applyFont="true" applyBorder="true" applyAlignment="true" applyProtection="true">
      <alignment horizontal="center" vertical="center" textRotation="0" wrapText="false" indent="1" shrinkToFit="false"/>
      <protection locked="false" hidden="false"/>
    </xf>
    <xf numFmtId="164" fontId="16" fillId="3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0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1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2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8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2" fontId="30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8">
    <dxf>
      <fill>
        <patternFill patternType="solid">
          <fgColor rgb="FF1A2B4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BF0F8"/>
          <bgColor rgb="FF000000"/>
        </patternFill>
      </fill>
    </dxf>
    <dxf>
      <fill>
        <patternFill patternType="solid">
          <fgColor rgb="FF5C6C85"/>
          <bgColor rgb="FF000000"/>
        </patternFill>
      </fill>
    </dxf>
    <dxf>
      <font>
        <name val="Arial"/>
        <charset val="1"/>
        <family val="0"/>
        <b val="1"/>
        <color rgb="FFA66300"/>
        <sz val="10"/>
      </font>
      <fill>
        <patternFill>
          <bgColor rgb="FFFFF4E0"/>
        </patternFill>
      </fill>
    </dxf>
    <dxf>
      <fill>
        <patternFill>
          <bgColor rgb="FFEBF0F8"/>
        </patternFill>
      </fill>
    </dxf>
    <dxf>
      <fill>
        <patternFill patternType="solid">
          <fgColor rgb="FFFFECF0"/>
          <bgColor rgb="FF000000"/>
        </patternFill>
      </fill>
    </dxf>
    <dxf>
      <fill>
        <patternFill patternType="solid">
          <fgColor rgb="FFC41E3A"/>
          <bgColor rgb="FF000000"/>
        </patternFill>
      </fill>
    </dxf>
    <dxf>
      <font>
        <name val="Arial"/>
        <charset val="1"/>
        <family val="0"/>
        <b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b val="1"/>
        <color rgb="FF00875A"/>
        <sz val="9"/>
      </font>
      <fill>
        <patternFill>
          <bgColor rgb="FFE6FAF4"/>
        </patternFill>
      </fill>
    </dxf>
    <dxf>
      <font>
        <name val="Arial"/>
        <charset val="1"/>
        <family val="0"/>
        <b val="1"/>
        <color rgb="FFA66300"/>
        <sz val="9"/>
      </font>
      <fill>
        <patternFill>
          <bgColor rgb="FFFFF4E0"/>
        </patternFill>
      </fill>
    </dxf>
    <dxf>
      <font>
        <name val="Arial"/>
        <charset val="1"/>
        <family val="0"/>
        <b val="1"/>
        <color rgb="FFC41E3A"/>
        <sz val="9"/>
      </font>
      <fill>
        <patternFill>
          <bgColor rgb="FFFFECF0"/>
        </patternFill>
      </fill>
    </dxf>
    <dxf>
      <font>
        <name val="Arial"/>
        <charset val="1"/>
        <family val="0"/>
        <color rgb="FF8A9AB5"/>
        <sz val="9"/>
      </font>
      <fill>
        <patternFill>
          <bgColor rgb="FFFFFFFF"/>
        </patternFill>
      </fill>
    </dxf>
    <dxf>
      <fill>
        <patternFill patternType="solid">
          <fgColor rgb="FFE6FAF4"/>
          <bgColor rgb="FF000000"/>
        </patternFill>
      </fill>
    </dxf>
    <dxf>
      <fill>
        <patternFill patternType="solid">
          <fgColor rgb="FF00875A"/>
          <bgColor rgb="FF000000"/>
        </patternFill>
      </fill>
    </dxf>
    <dxf>
      <font>
        <name val="Arial"/>
        <charset val="1"/>
        <family val="0"/>
        <b val="1"/>
        <color rgb="FF00875A"/>
        <sz val="10"/>
      </font>
      <fill>
        <patternFill>
          <bgColor rgb="FFE6FAF4"/>
        </patternFill>
      </fill>
    </dxf>
    <dxf>
      <font>
        <name val="Arial"/>
        <charset val="1"/>
        <family val="0"/>
        <b val="1"/>
        <i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color rgb="FFFFFFFF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6300"/>
      <rgbColor rgb="FF800080"/>
      <rgbColor rgb="FF00875A"/>
      <rgbColor rgb="FFDAE2EF"/>
      <rgbColor rgb="FF878787"/>
      <rgbColor rgb="FF9999FF"/>
      <rgbColor rgb="FFC41E3A"/>
      <rgbColor rgb="FFFFF4E0"/>
      <rgbColor rgb="FFE6FA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F"/>
      <rgbColor rgb="FFEBF0F8"/>
      <rgbColor rgb="FFFFECF0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C6C85"/>
      <rgbColor rgb="FF8A9AB5"/>
      <rgbColor rgb="FF003366"/>
      <rgbColor rgb="FF339966"/>
      <rgbColor rgb="FF003300"/>
      <rgbColor rgb="FF333300"/>
      <rgbColor rgb="FF993300"/>
      <rgbColor rgb="FF993366"/>
      <rgbColor rgb="FF0F38C4"/>
      <rgbColor rgb="FF1A2B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Atividades executadas
Por mês, no ano do cronograma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Painel!C60</c:f>
              <c:strCache>
                <c:ptCount val="1"/>
                <c:pt idx="0">
                  <c:v>Executadas</c:v>
                </c:pt>
              </c:strCache>
            </c:strRef>
          </c:tx>
          <c:spPr>
            <a:solidFill>
              <a:srgbClr val="0f38c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Painel!$B$61:$B$72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Painel!$C$61:$C$72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51</c:v>
                </c:pt>
                <c:pt idx="4">
                  <c:v>24</c:v>
                </c:pt>
                <c:pt idx="5">
                  <c:v>28</c:v>
                </c:pt>
                <c:pt idx="6">
                  <c:v>10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40"/>
        <c:overlap val="0"/>
        <c:axId val="68893996"/>
        <c:axId val="38306030"/>
      </c:barChart>
      <c:catAx>
        <c:axId val="688939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306030"/>
        <c:crosses val="autoZero"/>
        <c:auto val="1"/>
        <c:lblAlgn val="ctr"/>
        <c:lblOffset val="100"/>
        <c:noMultiLvlLbl val="0"/>
      </c:catAx>
      <c:valAx>
        <c:axId val="3830603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889399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Situação do mês
Equipamentos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Painel!F60</c:f>
              <c:strCache>
                <c:ptCount val="1"/>
                <c:pt idx="0">
                  <c:v>Equipamentos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875a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6630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c41e3a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ffffff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Painel!$E$61:$E$63</c:f>
              <c:strCache>
                <c:ptCount val="3"/>
                <c:pt idx="0">
                  <c:v>Em dia</c:v>
                </c:pt>
                <c:pt idx="1">
                  <c:v>Parcial</c:v>
                </c:pt>
                <c:pt idx="2">
                  <c:v>Pendente</c:v>
                </c:pt>
              </c:strCache>
            </c:strRef>
          </c:cat>
          <c:val>
            <c:numRef>
              <c:f>Painel!$F$61:$F$63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218880</xdr:colOff>
      <xdr:row>1</xdr:row>
      <xdr:rowOff>266400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21888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70200</xdr:rowOff>
    </xdr:from>
    <xdr:to>
      <xdr:col>7</xdr:col>
      <xdr:colOff>771480</xdr:colOff>
      <xdr:row>35</xdr:row>
      <xdr:rowOff>66960</xdr:rowOff>
    </xdr:to>
    <xdr:graphicFrame>
      <xdr:nvGraphicFramePr>
        <xdr:cNvPr id="1" name="Chart 1"/>
        <xdr:cNvGraphicFramePr/>
      </xdr:nvGraphicFramePr>
      <xdr:xfrm>
        <a:off x="141120" y="4933800"/>
        <a:ext cx="485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70200</xdr:rowOff>
    </xdr:from>
    <xdr:to>
      <xdr:col>14</xdr:col>
      <xdr:colOff>466920</xdr:colOff>
      <xdr:row>35</xdr:row>
      <xdr:rowOff>66960</xdr:rowOff>
    </xdr:to>
    <xdr:graphicFrame>
      <xdr:nvGraphicFramePr>
        <xdr:cNvPr id="2" name="Chart 2"/>
        <xdr:cNvGraphicFramePr/>
      </xdr:nvGraphicFramePr>
      <xdr:xfrm>
        <a:off x="5216040" y="4933800"/>
        <a:ext cx="377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3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5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C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98"/>
    <col collapsed="false" customWidth="true" hidden="false" outlineLevel="0" max="4" min="4" style="0" width="2"/>
  </cols>
  <sheetData>
    <row r="2" customFormat="false" ht="25.5" hidden="false" customHeight="tru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30" hidden="false" customHeight="true" outlineLevel="0" collapsed="false">
      <c r="B5" s="3" t="s">
        <v>2</v>
      </c>
      <c r="C5" s="3"/>
    </row>
    <row r="8" customFormat="false" ht="25.5" hidden="false" customHeight="true" outlineLevel="0" collapsed="false">
      <c r="B8" s="4" t="s">
        <v>3</v>
      </c>
      <c r="C8" s="5"/>
    </row>
    <row r="10" customFormat="false" ht="42" hidden="false" customHeight="true" outlineLevel="0" collapsed="false">
      <c r="B10" s="6" t="s">
        <v>4</v>
      </c>
      <c r="C10" s="7" t="s">
        <v>5</v>
      </c>
    </row>
    <row r="11" customFormat="false" ht="42" hidden="false" customHeight="true" outlineLevel="0" collapsed="false">
      <c r="B11" s="6" t="s">
        <v>6</v>
      </c>
      <c r="C11" s="7" t="s">
        <v>7</v>
      </c>
    </row>
    <row r="12" customFormat="false" ht="42" hidden="false" customHeight="true" outlineLevel="0" collapsed="false">
      <c r="B12" s="6" t="s">
        <v>8</v>
      </c>
      <c r="C12" s="7" t="s">
        <v>9</v>
      </c>
    </row>
    <row r="13" customFormat="false" ht="42" hidden="false" customHeight="true" outlineLevel="0" collapsed="false">
      <c r="B13" s="6" t="s">
        <v>10</v>
      </c>
      <c r="C13" s="7" t="s">
        <v>11</v>
      </c>
    </row>
    <row r="14" customFormat="false" ht="42" hidden="false" customHeight="true" outlineLevel="0" collapsed="false">
      <c r="B14" s="6" t="s">
        <v>12</v>
      </c>
      <c r="C14" s="7" t="s">
        <v>13</v>
      </c>
    </row>
    <row r="15" customFormat="false" ht="27" hidden="false" customHeight="true" outlineLevel="0" collapsed="false">
      <c r="B15" s="6" t="s">
        <v>14</v>
      </c>
      <c r="C15" s="7" t="s">
        <v>15</v>
      </c>
    </row>
    <row r="16" customFormat="false" ht="25.5" hidden="false" customHeight="true" outlineLevel="0" collapsed="false">
      <c r="B16" s="4" t="s">
        <v>16</v>
      </c>
      <c r="C16" s="5"/>
    </row>
    <row r="18" customFormat="false" ht="30" hidden="false" customHeight="true" outlineLevel="0" collapsed="false">
      <c r="C18" s="7" t="s">
        <v>17</v>
      </c>
    </row>
    <row r="19" customFormat="false" ht="42" hidden="false" customHeight="true" outlineLevel="0" collapsed="false">
      <c r="B19" s="6" t="s">
        <v>18</v>
      </c>
      <c r="C19" s="7" t="s">
        <v>19</v>
      </c>
    </row>
    <row r="20" customFormat="false" ht="25.5" hidden="false" customHeight="true" outlineLevel="0" collapsed="false">
      <c r="B20" s="4" t="s">
        <v>20</v>
      </c>
      <c r="C20" s="5"/>
    </row>
    <row r="22" customFormat="false" ht="42" hidden="false" customHeight="true" outlineLevel="0" collapsed="false">
      <c r="C22" s="7" t="s">
        <v>21</v>
      </c>
    </row>
    <row r="23" customFormat="false" ht="25.5" hidden="false" customHeight="true" outlineLevel="0" collapsed="false">
      <c r="B23" s="4" t="s">
        <v>22</v>
      </c>
      <c r="C23" s="5"/>
    </row>
    <row r="25" customFormat="false" ht="42" hidden="false" customHeight="true" outlineLevel="0" collapsed="false">
      <c r="C25" s="7" t="s">
        <v>23</v>
      </c>
    </row>
    <row r="26" customFormat="false" ht="42" hidden="false" customHeight="true" outlineLevel="0" collapsed="false">
      <c r="B26" s="6" t="s">
        <v>24</v>
      </c>
      <c r="C26" s="7" t="s">
        <v>25</v>
      </c>
    </row>
    <row r="27" customFormat="false" ht="25.5" hidden="false" customHeight="true" outlineLevel="0" collapsed="false">
      <c r="B27" s="4" t="s">
        <v>26</v>
      </c>
      <c r="C27" s="5"/>
    </row>
    <row r="29" customFormat="false" ht="27" hidden="false" customHeight="true" outlineLevel="0" collapsed="false">
      <c r="B29" s="8" t="s">
        <v>27</v>
      </c>
      <c r="C29" s="7" t="s">
        <v>28</v>
      </c>
    </row>
    <row r="30" customFormat="false" ht="27" hidden="false" customHeight="true" outlineLevel="0" collapsed="false">
      <c r="B30" s="9" t="s">
        <v>29</v>
      </c>
      <c r="C30" s="7" t="s">
        <v>30</v>
      </c>
    </row>
    <row r="31" customFormat="false" ht="25.5" hidden="false" customHeight="true" outlineLevel="0" collapsed="false">
      <c r="B31" s="4" t="s">
        <v>31</v>
      </c>
      <c r="C31" s="5"/>
    </row>
    <row r="33" customFormat="false" ht="42" hidden="false" customHeight="true" outlineLevel="0" collapsed="false">
      <c r="B33" s="6" t="s">
        <v>32</v>
      </c>
      <c r="C33" s="7" t="s">
        <v>33</v>
      </c>
    </row>
    <row r="34" customFormat="false" ht="27" hidden="false" customHeight="true" outlineLevel="0" collapsed="false">
      <c r="B34" s="6" t="s">
        <v>34</v>
      </c>
      <c r="C34" s="7" t="s">
        <v>35</v>
      </c>
    </row>
    <row r="35" customFormat="false" ht="42" hidden="false" customHeight="true" outlineLevel="0" collapsed="false">
      <c r="B35" s="6" t="s">
        <v>36</v>
      </c>
      <c r="C35" s="7" t="s">
        <v>37</v>
      </c>
    </row>
    <row r="36" customFormat="false" ht="42" hidden="false" customHeight="true" outlineLevel="0" collapsed="false">
      <c r="B36" s="6" t="s">
        <v>38</v>
      </c>
      <c r="C36" s="7" t="s">
        <v>39</v>
      </c>
    </row>
    <row r="38" customFormat="false" ht="33.75" hidden="false" customHeight="true" outlineLevel="0" collapsed="false">
      <c r="B38" s="10" t="s">
        <v>40</v>
      </c>
      <c r="C38" s="11" t="s">
        <v>41</v>
      </c>
    </row>
    <row r="40" customFormat="false" ht="15" hidden="false" customHeight="false" outlineLevel="0" collapsed="false">
      <c r="B40" s="12" t="s">
        <v>42</v>
      </c>
    </row>
    <row r="41" customFormat="false" ht="15" hidden="false" customHeight="false" outlineLevel="0" collapsed="false">
      <c r="B41" s="13" t="s">
        <v>43</v>
      </c>
      <c r="C41" s="13"/>
    </row>
    <row r="43">
      <c r="B43" s="10" t="s">
        <v>376</v>
      </c>
      <c r="C43" s="11" t="s">
        <v>377</v>
      </c>
    </row>
  </sheetData>
  <mergeCells count="2">
    <mergeCell ref="B5:C5"/>
    <mergeCell ref="B41:C41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1:T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4" min="2" style="0" width="11"/>
    <col collapsed="false" customWidth="true" hidden="false" outlineLevel="0" max="5" min="5" style="0" width="3"/>
    <col collapsed="false" customWidth="true" hidden="false" outlineLevel="0" max="8" min="6" style="0" width="11"/>
    <col collapsed="false" customWidth="true" hidden="false" outlineLevel="0" max="9" min="9" style="0" width="3"/>
    <col collapsed="false" customWidth="true" hidden="false" outlineLevel="0" max="12" min="10" style="0" width="11"/>
    <col collapsed="false" customWidth="true" hidden="false" outlineLevel="0" max="13" min="13" style="0" width="3"/>
    <col collapsed="false" customWidth="true" hidden="false" outlineLevel="0" max="16" min="14" style="0" width="11"/>
    <col collapsed="false" customWidth="true" hidden="true" outlineLevel="0" max="20" min="20" style="0" width="13"/>
  </cols>
  <sheetData>
    <row r="1" customFormat="false" ht="15" hidden="false" customHeight="false" outlineLevel="0" collapsed="false">
      <c r="T1" s="45" t="s">
        <v>352</v>
      </c>
    </row>
    <row r="2" customFormat="false" ht="24.45" hidden="false" customHeight="false" outlineLevel="0" collapsed="false">
      <c r="B2" s="72" t="s">
        <v>353</v>
      </c>
      <c r="T2" s="47" t="n">
        <f aca="false">MONTH(DATE(YEAR(Parâmetros!$C$4),MONTH(Parâmetros!$C$4),1)-1)</f>
        <v>6</v>
      </c>
    </row>
    <row r="3" customFormat="false" ht="15" hidden="false" customHeight="false" outlineLevel="0" collapsed="false">
      <c r="B3" s="39" t="str">
        <f aca="false">CONCATENATE("Mês de referência: ",TEXT(DATE(YEAR(Parâmetros!$C$4),MONTH(Parâmetros!$C$4),1)-1,"mm/yyyy")," — o último mês fechado  ·  atualizado em ",TEXT(Parâmetros!$C$4,"dd/mm/yyyy hh:mm"))</f>
        <v>Mês de referência: 06/2026 — o último mês fechado  ·  atualizado em 31/07/2026 03:10</v>
      </c>
      <c r="T3" s="47" t="n">
        <f aca="false">YEAR(DATE(YEAR(Parâmetros!$C$4),MONTH(Parâmetros!$C$4),1)-1)</f>
        <v>2026</v>
      </c>
    </row>
    <row r="5" customFormat="false" ht="18" hidden="false" customHeight="true" outlineLevel="0" collapsed="false">
      <c r="B5" s="73" t="s">
        <v>354</v>
      </c>
      <c r="C5" s="73"/>
      <c r="D5" s="73"/>
      <c r="F5" s="74" t="s">
        <v>355</v>
      </c>
      <c r="G5" s="74"/>
      <c r="H5" s="74"/>
      <c r="J5" s="75" t="s">
        <v>356</v>
      </c>
      <c r="K5" s="75"/>
      <c r="L5" s="75"/>
      <c r="N5" s="76" t="s">
        <v>357</v>
      </c>
      <c r="O5" s="76"/>
      <c r="P5" s="76"/>
    </row>
    <row r="6" customFormat="false" ht="31.5" hidden="false" customHeight="true" outlineLevel="0" collapsed="false">
      <c r="B6" s="77" t="n">
        <f aca="false">COUNTIF(Equipamentos!$A$3:$A$62,"?*")</f>
        <v>12</v>
      </c>
      <c r="C6" s="77"/>
      <c r="D6" s="77"/>
      <c r="F6" s="78" t="n">
        <f aca="false">IF(Painel!$T$3&lt;&gt;Parâmetros!$C$5,0,INDEX(Cronograma!$C$64:$N$64,Painel!$T$2))</f>
        <v>4</v>
      </c>
      <c r="G6" s="78"/>
      <c r="H6" s="78"/>
      <c r="J6" s="79" t="n">
        <f aca="false">IF(Painel!$T$3&lt;&gt;Parâmetros!$C$5,0,INDEX(Cronograma!$C$65:$N$65,Painel!$T$2))</f>
        <v>2</v>
      </c>
      <c r="K6" s="79"/>
      <c r="L6" s="79"/>
      <c r="N6" s="80" t="n">
        <f aca="false">IF(Painel!$T$3&lt;&gt;Parâmetros!$C$5,0,INDEX(Cronograma!$C$66:$N$66,Painel!$T$2))</f>
        <v>6</v>
      </c>
      <c r="O6" s="80"/>
      <c r="P6" s="80"/>
    </row>
    <row r="7" customFormat="false" ht="15.75" hidden="false" customHeight="true" outlineLevel="0" collapsed="false">
      <c r="B7" s="81" t="s">
        <v>358</v>
      </c>
      <c r="C7" s="81"/>
      <c r="D7" s="81"/>
      <c r="F7" s="82" t="s">
        <v>359</v>
      </c>
      <c r="G7" s="82"/>
      <c r="H7" s="82"/>
      <c r="J7" s="83" t="s">
        <v>360</v>
      </c>
      <c r="K7" s="83"/>
      <c r="L7" s="83"/>
      <c r="N7" s="84" t="s">
        <v>361</v>
      </c>
      <c r="O7" s="84"/>
      <c r="P7" s="84"/>
    </row>
    <row r="9" customFormat="false" ht="18" hidden="false" customHeight="true" outlineLevel="0" collapsed="false">
      <c r="B9" s="74" t="s">
        <v>362</v>
      </c>
      <c r="C9" s="74"/>
      <c r="D9" s="74"/>
      <c r="F9" s="73" t="s">
        <v>363</v>
      </c>
      <c r="G9" s="73"/>
      <c r="H9" s="73"/>
      <c r="J9" s="76" t="s">
        <v>364</v>
      </c>
      <c r="K9" s="76"/>
      <c r="L9" s="76"/>
      <c r="N9" s="75" t="s">
        <v>365</v>
      </c>
      <c r="O9" s="75"/>
      <c r="P9" s="75"/>
    </row>
    <row r="10" customFormat="false" ht="31.5" hidden="false" customHeight="true" outlineLevel="0" collapsed="false">
      <c r="B10" s="85" t="n">
        <f aca="false">IF((IF(Painel!$T$3&lt;&gt;Parâmetros!$C$5,0,INDEX(Cronograma!$C$64:$N$64,Painel!$T$2))+IF(Painel!$T$3&lt;&gt;Parâmetros!$C$5,0,INDEX(Cronograma!$C$65:$N$65,Painel!$T$2))+IF(Painel!$T$3&lt;&gt;Parâmetros!$C$5,0,INDEX(Cronograma!$C$66:$N$66,Painel!$T$2)))=0,"—",IF(Painel!$T$3&lt;&gt;Parâmetros!$C$5,0,INDEX(Cronograma!$C$64:$N$64,Painel!$T$2))/(IF(Painel!$T$3&lt;&gt;Parâmetros!$C$5,0,INDEX(Cronograma!$C$64:$N$64,Painel!$T$2))+IF(Painel!$T$3&lt;&gt;Parâmetros!$C$5,0,INDEX(Cronograma!$C$65:$N$65,Painel!$T$2))+IF(Painel!$T$3&lt;&gt;Parâmetros!$C$5,0,INDEX(Cronograma!$C$66:$N$66,Painel!$T$2)))*100)</f>
        <v>33.3333333333333</v>
      </c>
      <c r="C10" s="85"/>
      <c r="D10" s="85"/>
      <c r="F10" s="77" t="n">
        <f aca="false">COUNTIFS('Lançar execução'!$D$3:$D$1502,"Sim",'Lançar execução'!$B$3:$B$1502,"&gt;="&amp;DATE(Parâmetros!$C$5,1,1),'Lançar execução'!$B$3:$B$1502,"&lt;"&amp;DATE(Parâmetros!$C$5+1,1,1))</f>
        <v>113</v>
      </c>
      <c r="G10" s="77"/>
      <c r="H10" s="77"/>
      <c r="J10" s="80" t="n">
        <f aca="false">COUNTIF('Lançar execução'!$G$3:$G$1502,"Fora do catálogo")</f>
        <v>0</v>
      </c>
      <c r="K10" s="80"/>
      <c r="L10" s="80"/>
      <c r="N10" s="79" t="n">
        <f aca="false">COUNTIFS('Qualidade do ar'!$L$3:$L$42,"?*",'Qualidade do ar'!$L$3:$L$42,"&lt;&gt;Conforme")</f>
        <v>2</v>
      </c>
      <c r="O10" s="79"/>
      <c r="P10" s="79"/>
    </row>
    <row r="11" customFormat="false" ht="15.75" hidden="false" customHeight="true" outlineLevel="0" collapsed="false">
      <c r="B11" s="82" t="s">
        <v>366</v>
      </c>
      <c r="C11" s="82"/>
      <c r="D11" s="82"/>
      <c r="F11" s="81" t="s">
        <v>367</v>
      </c>
      <c r="G11" s="81"/>
      <c r="H11" s="81"/>
      <c r="J11" s="84" t="s">
        <v>368</v>
      </c>
      <c r="K11" s="84"/>
      <c r="L11" s="84"/>
      <c r="N11" s="83" t="s">
        <v>369</v>
      </c>
      <c r="O11" s="83"/>
      <c r="P11" s="83"/>
    </row>
    <row r="14" customFormat="false" ht="15" hidden="false" customHeight="false" outlineLevel="0" collapsed="false">
      <c r="B14" s="20" t="s">
        <v>370</v>
      </c>
    </row>
    <row r="15" customFormat="false" ht="15" hidden="false" customHeight="false" outlineLevel="0" collapsed="false">
      <c r="B15" s="25" t="s">
        <v>303</v>
      </c>
      <c r="C15" s="25" t="s">
        <v>296</v>
      </c>
      <c r="D15" s="25"/>
      <c r="E15" s="25" t="s">
        <v>298</v>
      </c>
      <c r="F15" s="25"/>
      <c r="G15" s="25"/>
      <c r="H15" s="25"/>
      <c r="I15" s="25"/>
      <c r="J15" s="25" t="s">
        <v>221</v>
      </c>
      <c r="K15" s="25"/>
      <c r="L15" s="25"/>
      <c r="M15" s="25"/>
      <c r="N15" s="25"/>
    </row>
    <row r="16" customFormat="false" ht="18" hidden="false" customHeight="true" outlineLevel="0" collapsed="false">
      <c r="B16" s="33" t="n">
        <v>1</v>
      </c>
      <c r="C16" s="86" t="str">
        <f aca="false">IFERROR(INDEX(Cronograma!$A$3:$A$62,MATCH(1,Cronograma!$Q$3:$Q$62,0)),"")</f>
        <v>SPL-03</v>
      </c>
      <c r="D16" s="86"/>
      <c r="E16" s="32" t="str">
        <f aca="false">IFERROR(INDEX(Equipamentos!$C$3:$C$62,MATCH($C16,Equipamentos!$A$3:$A$62,0)),"")</f>
        <v>Split hi-wall</v>
      </c>
      <c r="F16" s="32"/>
      <c r="G16" s="32"/>
      <c r="H16" s="32"/>
      <c r="I16" s="32"/>
      <c r="J16" s="32" t="str">
        <f aca="false">IFERROR(INDEX(Equipamentos!$D$3:$D$62,MATCH($C16,Equipamentos!$A$3:$A$62,0)),"")</f>
        <v>Escritório 2º andar</v>
      </c>
      <c r="K16" s="32"/>
      <c r="L16" s="32"/>
      <c r="M16" s="32"/>
      <c r="N16" s="32"/>
    </row>
    <row r="17" customFormat="false" ht="18" hidden="false" customHeight="true" outlineLevel="0" collapsed="false">
      <c r="B17" s="33" t="n">
        <v>2</v>
      </c>
      <c r="C17" s="86" t="str">
        <f aca="false">IFERROR(INDEX(Cronograma!$A$3:$A$62,MATCH(2,Cronograma!$Q$3:$Q$62,0)),"")</f>
        <v>SPL-04</v>
      </c>
      <c r="D17" s="86"/>
      <c r="E17" s="32" t="str">
        <f aca="false">IFERROR(INDEX(Equipamentos!$C$3:$C$62,MATCH($C17,Equipamentos!$A$3:$A$62,0)),"")</f>
        <v>Split hi-wall</v>
      </c>
      <c r="F17" s="32"/>
      <c r="G17" s="32"/>
      <c r="H17" s="32"/>
      <c r="I17" s="32"/>
      <c r="J17" s="32" t="str">
        <f aca="false">IFERROR(INDEX(Equipamentos!$D$3:$D$62,MATCH($C17,Equipamentos!$A$3:$A$62,0)),"")</f>
        <v>Sala de reunião</v>
      </c>
      <c r="K17" s="32"/>
      <c r="L17" s="32"/>
      <c r="M17" s="32"/>
      <c r="N17" s="32"/>
    </row>
    <row r="18" customFormat="false" ht="18" hidden="false" customHeight="true" outlineLevel="0" collapsed="false">
      <c r="B18" s="33" t="n">
        <v>3</v>
      </c>
      <c r="C18" s="86" t="str">
        <f aca="false">IFERROR(INDEX(Cronograma!$A$3:$A$62,MATCH(3,Cronograma!$Q$3:$Q$62,0)),"")</f>
        <v>JAN-01</v>
      </c>
      <c r="D18" s="86"/>
      <c r="E18" s="32" t="str">
        <f aca="false">IFERROR(INDEX(Equipamentos!$C$3:$C$62,MATCH($C18,Equipamentos!$A$3:$A$62,0)),"")</f>
        <v>Condicionador de janela</v>
      </c>
      <c r="F18" s="32"/>
      <c r="G18" s="32"/>
      <c r="H18" s="32"/>
      <c r="I18" s="32"/>
      <c r="J18" s="32" t="str">
        <f aca="false">IFERROR(INDEX(Equipamentos!$D$3:$D$62,MATCH($C18,Equipamentos!$A$3:$A$62,0)),"")</f>
        <v>Guarita</v>
      </c>
      <c r="K18" s="32"/>
      <c r="L18" s="32"/>
      <c r="M18" s="32"/>
      <c r="N18" s="32"/>
    </row>
    <row r="19" customFormat="false" ht="18" hidden="false" customHeight="true" outlineLevel="0" collapsed="false">
      <c r="B19" s="33" t="n">
        <v>4</v>
      </c>
      <c r="C19" s="86" t="str">
        <f aca="false">IFERROR(INDEX(Cronograma!$A$3:$A$62,MATCH(4,Cronograma!$Q$3:$Q$62,0)),"")</f>
        <v>SLF-02</v>
      </c>
      <c r="D19" s="86"/>
      <c r="E19" s="32" t="str">
        <f aca="false">IFERROR(INDEX(Equipamentos!$C$3:$C$62,MATCH($C19,Equipamentos!$A$3:$A$62,0)),"")</f>
        <v>Self contained</v>
      </c>
      <c r="F19" s="32"/>
      <c r="G19" s="32"/>
      <c r="H19" s="32"/>
      <c r="I19" s="32"/>
      <c r="J19" s="32" t="str">
        <f aca="false">IFERROR(INDEX(Equipamentos!$D$3:$D$62,MATCH($C19,Equipamentos!$A$3:$A$62,0)),"")</f>
        <v>Sala de TI</v>
      </c>
      <c r="K19" s="32"/>
      <c r="L19" s="32"/>
      <c r="M19" s="32"/>
      <c r="N19" s="32"/>
    </row>
    <row r="20" customFormat="false" ht="18" hidden="false" customHeight="true" outlineLevel="0" collapsed="false">
      <c r="B20" s="33" t="n">
        <v>5</v>
      </c>
      <c r="C20" s="86" t="str">
        <f aca="false">IFERROR(INDEX(Cronograma!$A$3:$A$62,MATCH(5,Cronograma!$Q$3:$Q$62,0)),"")</f>
        <v>FCU-02</v>
      </c>
      <c r="D20" s="86"/>
      <c r="E20" s="32" t="str">
        <f aca="false">IFERROR(INDEX(Equipamentos!$C$3:$C$62,MATCH($C20,Equipamentos!$A$3:$A$62,0)),"")</f>
        <v>Fancoil (água gelada)</v>
      </c>
      <c r="F20" s="32"/>
      <c r="G20" s="32"/>
      <c r="H20" s="32"/>
      <c r="I20" s="32"/>
      <c r="J20" s="32" t="str">
        <f aca="false">IFERROR(INDEX(Equipamentos!$D$3:$D$62,MATCH($C20,Equipamentos!$A$3:$A$62,0)),"")</f>
        <v>Escritório 2º andar</v>
      </c>
      <c r="K20" s="32"/>
      <c r="L20" s="32"/>
      <c r="M20" s="32"/>
      <c r="N20" s="32"/>
    </row>
    <row r="21" customFormat="false" ht="18" hidden="false" customHeight="true" outlineLevel="0" collapsed="false">
      <c r="B21" s="33" t="n">
        <v>6</v>
      </c>
      <c r="C21" s="86" t="str">
        <f aca="false">IFERROR(INDEX(Cronograma!$A$3:$A$62,MATCH(6,Cronograma!$Q$3:$Q$62,0)),"")</f>
        <v>VEN-01</v>
      </c>
      <c r="D21" s="86"/>
      <c r="E21" s="32" t="str">
        <f aca="false">IFERROR(INDEX(Equipamentos!$C$3:$C$62,MATCH($C21,Equipamentos!$A$3:$A$62,0)),"")</f>
        <v>Ventilação e dutos</v>
      </c>
      <c r="F21" s="32"/>
      <c r="G21" s="32"/>
      <c r="H21" s="32"/>
      <c r="I21" s="32"/>
      <c r="J21" s="32" t="str">
        <f aca="false">IFERROR(INDEX(Equipamentos!$D$3:$D$62,MATCH($C21,Equipamentos!$A$3:$A$62,0)),"")</f>
        <v>Auditório</v>
      </c>
      <c r="K21" s="32"/>
      <c r="L21" s="32"/>
      <c r="M21" s="32"/>
      <c r="N21" s="32"/>
    </row>
    <row r="40" customFormat="false" ht="30" hidden="false" customHeight="true" outlineLevel="0" collapsed="false">
      <c r="B40" s="87" t="s">
        <v>41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</row>
    <row r="57" customFormat="false" ht="15" hidden="false" customHeight="false" outlineLevel="0" collapsed="false">
      <c r="B57" s="64" t="s">
        <v>371</v>
      </c>
    </row>
    <row r="58" customFormat="false" ht="15" hidden="false" customHeight="false" outlineLevel="0" collapsed="false">
      <c r="B58" s="21" t="s">
        <v>372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60" customFormat="false" ht="15" hidden="false" customHeight="false" outlineLevel="0" collapsed="false">
      <c r="B60" s="88" t="s">
        <v>373</v>
      </c>
      <c r="C60" s="88" t="s">
        <v>374</v>
      </c>
      <c r="E60" s="88" t="s">
        <v>71</v>
      </c>
      <c r="F60" s="88" t="s">
        <v>153</v>
      </c>
    </row>
    <row r="61" customFormat="false" ht="15" hidden="false" customHeight="false" outlineLevel="0" collapsed="false">
      <c r="B61" s="89" t="s">
        <v>318</v>
      </c>
      <c r="C61" s="66" t="n">
        <f aca="false">COUNTIFS('Lançar execução'!$D$3:$D$1502,"Sim",'Lançar execução'!$B$3:$B$1502,"&gt;="&amp;DATE(Parâmetros!$C$5,1,1),'Lançar execução'!$B$3:$B$1502,"&lt;"&amp;DATE(Parâmetros!$C$5,2,1))</f>
        <v>0</v>
      </c>
      <c r="E61" s="89" t="s">
        <v>375</v>
      </c>
      <c r="F61" s="66" t="n">
        <f aca="false">IF(IF(Painel!$T$3&lt;&gt;Parâmetros!$C$5,0,INDEX(Cronograma!$C$64:$N$64,Painel!$T$2))=0,NA(),IF(Painel!$T$3&lt;&gt;Parâmetros!$C$5,0,INDEX(Cronograma!$C$64:$N$64,Painel!$T$2)))</f>
        <v>4</v>
      </c>
    </row>
    <row r="62" customFormat="false" ht="15" hidden="false" customHeight="false" outlineLevel="0" collapsed="false">
      <c r="B62" s="89" t="s">
        <v>319</v>
      </c>
      <c r="C62" s="66" t="n">
        <f aca="false">COUNTIFS('Lançar execução'!$D$3:$D$1502,"Sim",'Lançar execução'!$B$3:$B$1502,"&gt;="&amp;DATE(Parâmetros!$C$5,2,1),'Lançar execução'!$B$3:$B$1502,"&lt;"&amp;DATE(Parâmetros!$C$5,3,1))</f>
        <v>0</v>
      </c>
      <c r="E62" s="89" t="s">
        <v>333</v>
      </c>
      <c r="F62" s="66" t="n">
        <f aca="false">IF(IF(Painel!$T$3&lt;&gt;Parâmetros!$C$5,0,INDEX(Cronograma!$C$65:$N$65,Painel!$T$2))=0,NA(),IF(Painel!$T$3&lt;&gt;Parâmetros!$C$5,0,INDEX(Cronograma!$C$65:$N$65,Painel!$T$2)))</f>
        <v>2</v>
      </c>
    </row>
    <row r="63" customFormat="false" ht="15" hidden="false" customHeight="false" outlineLevel="0" collapsed="false">
      <c r="B63" s="89" t="s">
        <v>320</v>
      </c>
      <c r="C63" s="66" t="n">
        <f aca="false">COUNTIFS('Lançar execução'!$D$3:$D$1502,"Sim",'Lançar execução'!$B$3:$B$1502,"&gt;="&amp;DATE(Parâmetros!$C$5,3,1),'Lançar execução'!$B$3:$B$1502,"&lt;"&amp;DATE(Parâmetros!$C$5,4,1))</f>
        <v>0</v>
      </c>
      <c r="E63" s="89" t="s">
        <v>334</v>
      </c>
      <c r="F63" s="66" t="n">
        <f aca="false">IF(IF(Painel!$T$3&lt;&gt;Parâmetros!$C$5,0,INDEX(Cronograma!$C$66:$N$66,Painel!$T$2))=0,NA(),IF(Painel!$T$3&lt;&gt;Parâmetros!$C$5,0,INDEX(Cronograma!$C$66:$N$66,Painel!$T$2)))</f>
        <v>6</v>
      </c>
    </row>
    <row r="64" customFormat="false" ht="15" hidden="false" customHeight="false" outlineLevel="0" collapsed="false">
      <c r="B64" s="89" t="s">
        <v>321</v>
      </c>
      <c r="C64" s="66" t="n">
        <f aca="false">COUNTIFS('Lançar execução'!$D$3:$D$1502,"Sim",'Lançar execução'!$B$3:$B$1502,"&gt;="&amp;DATE(Parâmetros!$C$5,4,1),'Lançar execução'!$B$3:$B$1502,"&lt;"&amp;DATE(Parâmetros!$C$5,5,1))</f>
        <v>51</v>
      </c>
    </row>
    <row r="65" customFormat="false" ht="15" hidden="false" customHeight="false" outlineLevel="0" collapsed="false">
      <c r="B65" s="89" t="s">
        <v>322</v>
      </c>
      <c r="C65" s="66" t="n">
        <f aca="false">COUNTIFS('Lançar execução'!$D$3:$D$1502,"Sim",'Lançar execução'!$B$3:$B$1502,"&gt;="&amp;DATE(Parâmetros!$C$5,5,1),'Lançar execução'!$B$3:$B$1502,"&lt;"&amp;DATE(Parâmetros!$C$5,6,1))</f>
        <v>24</v>
      </c>
    </row>
    <row r="66" customFormat="false" ht="15" hidden="false" customHeight="false" outlineLevel="0" collapsed="false">
      <c r="B66" s="89" t="s">
        <v>323</v>
      </c>
      <c r="C66" s="66" t="n">
        <f aca="false">COUNTIFS('Lançar execução'!$D$3:$D$1502,"Sim",'Lançar execução'!$B$3:$B$1502,"&gt;="&amp;DATE(Parâmetros!$C$5,6,1),'Lançar execução'!$B$3:$B$1502,"&lt;"&amp;DATE(Parâmetros!$C$5,7,1))</f>
        <v>28</v>
      </c>
    </row>
    <row r="67" customFormat="false" ht="15" hidden="false" customHeight="false" outlineLevel="0" collapsed="false">
      <c r="B67" s="89" t="s">
        <v>324</v>
      </c>
      <c r="C67" s="66" t="n">
        <f aca="false">COUNTIFS('Lançar execução'!$D$3:$D$1502,"Sim",'Lançar execução'!$B$3:$B$1502,"&gt;="&amp;DATE(Parâmetros!$C$5,7,1),'Lançar execução'!$B$3:$B$1502,"&lt;"&amp;DATE(Parâmetros!$C$5,8,1))</f>
        <v>10</v>
      </c>
    </row>
    <row r="68" customFormat="false" ht="15" hidden="false" customHeight="false" outlineLevel="0" collapsed="false">
      <c r="B68" s="89" t="s">
        <v>325</v>
      </c>
      <c r="C68" s="66" t="n">
        <f aca="false">COUNTIFS('Lançar execução'!$D$3:$D$1502,"Sim",'Lançar execução'!$B$3:$B$1502,"&gt;="&amp;DATE(Parâmetros!$C$5,8,1),'Lançar execução'!$B$3:$B$1502,"&lt;"&amp;DATE(Parâmetros!$C$5,9,1))</f>
        <v>0</v>
      </c>
    </row>
    <row r="69" customFormat="false" ht="15" hidden="false" customHeight="false" outlineLevel="0" collapsed="false">
      <c r="B69" s="89" t="s">
        <v>326</v>
      </c>
      <c r="C69" s="66" t="n">
        <f aca="false">COUNTIFS('Lançar execução'!$D$3:$D$1502,"Sim",'Lançar execução'!$B$3:$B$1502,"&gt;="&amp;DATE(Parâmetros!$C$5,9,1),'Lançar execução'!$B$3:$B$1502,"&lt;"&amp;DATE(Parâmetros!$C$5,10,1))</f>
        <v>0</v>
      </c>
    </row>
    <row r="70" customFormat="false" ht="15" hidden="false" customHeight="false" outlineLevel="0" collapsed="false">
      <c r="B70" s="89" t="s">
        <v>327</v>
      </c>
      <c r="C70" s="66" t="n">
        <f aca="false">COUNTIFS('Lançar execução'!$D$3:$D$1502,"Sim",'Lançar execução'!$B$3:$B$1502,"&gt;="&amp;DATE(Parâmetros!$C$5,10,1),'Lançar execução'!$B$3:$B$1502,"&lt;"&amp;DATE(Parâmetros!$C$5,11,1))</f>
        <v>0</v>
      </c>
    </row>
    <row r="71" customFormat="false" ht="15" hidden="false" customHeight="false" outlineLevel="0" collapsed="false">
      <c r="B71" s="89" t="s">
        <v>328</v>
      </c>
      <c r="C71" s="66" t="n">
        <f aca="false">COUNTIFS('Lançar execução'!$D$3:$D$1502,"Sim",'Lançar execução'!$B$3:$B$1502,"&gt;="&amp;DATE(Parâmetros!$C$5,11,1),'Lançar execução'!$B$3:$B$1502,"&lt;"&amp;DATE(Parâmetros!$C$5,12,1))</f>
        <v>0</v>
      </c>
    </row>
    <row r="72" customFormat="false" ht="15" hidden="false" customHeight="false" outlineLevel="0" collapsed="false">
      <c r="B72" s="89" t="s">
        <v>329</v>
      </c>
      <c r="C72" s="66" t="n">
        <f aca="false">COUNTIFS('Lançar execução'!$D$3:$D$1502,"Sim",'Lançar execução'!$B$3:$B$1502,"&gt;="&amp;DATE(Parâmetros!$C$5,12,1),'Lançar execução'!$B$3:$B$1502,"&lt;"&amp;DATE(Parâmetros!$C$5,13,1))</f>
        <v>0</v>
      </c>
    </row>
  </sheetData>
  <sheetProtection sheet="true"/>
  <mergeCells count="47">
    <mergeCell ref="B5:D5"/>
    <mergeCell ref="F5:H5"/>
    <mergeCell ref="J5:L5"/>
    <mergeCell ref="N5:P5"/>
    <mergeCell ref="B6:D6"/>
    <mergeCell ref="F6:H6"/>
    <mergeCell ref="J6:L6"/>
    <mergeCell ref="N6:P6"/>
    <mergeCell ref="B7:D7"/>
    <mergeCell ref="F7:H7"/>
    <mergeCell ref="J7:L7"/>
    <mergeCell ref="N7:P7"/>
    <mergeCell ref="B9:D9"/>
    <mergeCell ref="F9:H9"/>
    <mergeCell ref="J9:L9"/>
    <mergeCell ref="N9:P9"/>
    <mergeCell ref="B10:D10"/>
    <mergeCell ref="F10:H10"/>
    <mergeCell ref="J10:L10"/>
    <mergeCell ref="N10:P10"/>
    <mergeCell ref="B11:D11"/>
    <mergeCell ref="F11:H11"/>
    <mergeCell ref="J11:L11"/>
    <mergeCell ref="N11:P11"/>
    <mergeCell ref="C15:D15"/>
    <mergeCell ref="E15:I15"/>
    <mergeCell ref="J15:N15"/>
    <mergeCell ref="C16:D16"/>
    <mergeCell ref="E16:I16"/>
    <mergeCell ref="J16:N16"/>
    <mergeCell ref="C17:D17"/>
    <mergeCell ref="E17:I17"/>
    <mergeCell ref="J17:N17"/>
    <mergeCell ref="C18:D18"/>
    <mergeCell ref="E18:I18"/>
    <mergeCell ref="J18:N18"/>
    <mergeCell ref="C19:D19"/>
    <mergeCell ref="E19:I19"/>
    <mergeCell ref="J19:N19"/>
    <mergeCell ref="C20:D20"/>
    <mergeCell ref="E20:I20"/>
    <mergeCell ref="J20:N20"/>
    <mergeCell ref="C21:D21"/>
    <mergeCell ref="E21:I21"/>
    <mergeCell ref="J21:N21"/>
    <mergeCell ref="B40:R40"/>
    <mergeCell ref="B58:R58"/>
  </mergeCells>
  <conditionalFormatting sqref="F61:F63">
    <cfRule type="expression" priority="2" aboveAverage="0" equalAverage="0" bottom="0" percent="0" rank="0" text="" dxfId="17">
      <formula>ISNA(F61)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9AB5"/>
    <pageSetUpPr fitToPage="true"/>
  </sheetPr>
  <dimension ref="B2:I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5" min="4" style="0" width="26"/>
    <col collapsed="false" customWidth="true" hidden="false" outlineLevel="0" max="6" min="6" style="0" width="22"/>
    <col collapsed="false" customWidth="true" hidden="false" outlineLevel="0" max="7" min="7" style="0" width="18"/>
    <col collapsed="false" customWidth="true" hidden="false" outlineLevel="0" max="8" min="8" style="0" width="24"/>
    <col collapsed="false" customWidth="true" hidden="false" outlineLevel="0" max="9" min="9" style="0" width="14"/>
  </cols>
  <sheetData>
    <row r="2" customFormat="false" ht="17.35" hidden="false" customHeight="false" outlineLevel="0" collapsed="false">
      <c r="B2" s="14" t="s">
        <v>44</v>
      </c>
    </row>
    <row r="4" customFormat="false" ht="21.75" hidden="false" customHeight="true" outlineLevel="0" collapsed="false">
      <c r="B4" s="15" t="s">
        <v>45</v>
      </c>
      <c r="C4" s="16" t="n">
        <f aca="true">NOW()</f>
        <v>46234.1321174841</v>
      </c>
      <c r="D4" s="17" t="s">
        <v>46</v>
      </c>
      <c r="E4" s="17"/>
      <c r="F4" s="17"/>
      <c r="G4" s="17"/>
      <c r="H4" s="17"/>
      <c r="I4" s="17"/>
    </row>
    <row r="5" customFormat="false" ht="21.75" hidden="false" customHeight="true" outlineLevel="0" collapsed="false">
      <c r="B5" s="15" t="s">
        <v>47</v>
      </c>
      <c r="C5" s="18" t="n">
        <f aca="false">YEAR(Parâmetros!$C$4)</f>
        <v>2026</v>
      </c>
      <c r="D5" s="17" t="s">
        <v>48</v>
      </c>
      <c r="E5" s="17"/>
      <c r="F5" s="17"/>
      <c r="G5" s="17"/>
      <c r="H5" s="17"/>
      <c r="I5" s="17"/>
    </row>
    <row r="6" customFormat="false" ht="21.75" hidden="false" customHeight="true" outlineLevel="0" collapsed="false">
      <c r="B6" s="15" t="s">
        <v>49</v>
      </c>
      <c r="C6" s="18" t="n">
        <v>1</v>
      </c>
      <c r="D6" s="17" t="s">
        <v>50</v>
      </c>
      <c r="E6" s="17"/>
      <c r="F6" s="17"/>
      <c r="G6" s="17"/>
      <c r="H6" s="17"/>
      <c r="I6" s="17"/>
    </row>
    <row r="7" customFormat="false" ht="21.75" hidden="false" customHeight="true" outlineLevel="0" collapsed="false">
      <c r="B7" s="15" t="s">
        <v>51</v>
      </c>
      <c r="C7" s="19" t="n">
        <f aca="false">DATE(YEAR(Parâmetros!$C$4),MONTH(Parâmetros!$C$4)-3,1)</f>
        <v>46113</v>
      </c>
      <c r="D7" s="17" t="s">
        <v>52</v>
      </c>
      <c r="E7" s="17"/>
      <c r="F7" s="17"/>
      <c r="G7" s="17"/>
      <c r="H7" s="17"/>
      <c r="I7" s="17"/>
    </row>
    <row r="8" customFormat="false" ht="21.75" hidden="false" customHeight="true" outlineLevel="0" collapsed="false">
      <c r="B8" s="15" t="s">
        <v>53</v>
      </c>
      <c r="C8" s="18" t="n">
        <v>6</v>
      </c>
      <c r="D8" s="17" t="s">
        <v>54</v>
      </c>
      <c r="E8" s="17"/>
      <c r="F8" s="17"/>
      <c r="G8" s="17"/>
      <c r="H8" s="17"/>
      <c r="I8" s="17"/>
    </row>
    <row r="10" customFormat="false" ht="15" hidden="false" customHeight="false" outlineLevel="0" collapsed="false">
      <c r="B10" s="20" t="s">
        <v>55</v>
      </c>
    </row>
    <row r="11" customFormat="false" ht="15" hidden="false" customHeight="false" outlineLevel="0" collapsed="false">
      <c r="B11" s="21" t="s">
        <v>56</v>
      </c>
      <c r="C11" s="21"/>
      <c r="D11" s="21"/>
      <c r="E11" s="21"/>
      <c r="F11" s="21"/>
      <c r="G11" s="21"/>
      <c r="H11" s="21"/>
      <c r="I11" s="21"/>
    </row>
    <row r="13" customFormat="false" ht="18" hidden="false" customHeight="true" outlineLevel="0" collapsed="false">
      <c r="B13" s="22" t="s">
        <v>57</v>
      </c>
      <c r="C13" s="18" t="n">
        <v>700</v>
      </c>
    </row>
    <row r="14" customFormat="false" ht="18" hidden="false" customHeight="true" outlineLevel="0" collapsed="false">
      <c r="B14" s="22" t="s">
        <v>58</v>
      </c>
      <c r="C14" s="18" t="n">
        <v>50</v>
      </c>
    </row>
    <row r="15" customFormat="false" ht="18" hidden="false" customHeight="true" outlineLevel="0" collapsed="false">
      <c r="B15" s="22" t="s">
        <v>59</v>
      </c>
      <c r="C15" s="18" t="n">
        <v>25</v>
      </c>
    </row>
    <row r="16" customFormat="false" ht="18" hidden="false" customHeight="true" outlineLevel="0" collapsed="false">
      <c r="B16" s="22" t="s">
        <v>60</v>
      </c>
      <c r="C16" s="18" t="n">
        <v>750</v>
      </c>
    </row>
    <row r="17" customFormat="false" ht="18" hidden="false" customHeight="true" outlineLevel="0" collapsed="false">
      <c r="B17" s="22" t="s">
        <v>61</v>
      </c>
      <c r="C17" s="18" t="n">
        <v>21</v>
      </c>
    </row>
    <row r="18" customFormat="false" ht="18" hidden="false" customHeight="true" outlineLevel="0" collapsed="false">
      <c r="B18" s="22" t="s">
        <v>62</v>
      </c>
      <c r="C18" s="18" t="n">
        <v>26</v>
      </c>
    </row>
    <row r="19" customFormat="false" ht="18" hidden="false" customHeight="true" outlineLevel="0" collapsed="false">
      <c r="B19" s="22" t="s">
        <v>63</v>
      </c>
      <c r="C19" s="18" t="n">
        <v>35</v>
      </c>
    </row>
    <row r="20" customFormat="false" ht="18" hidden="false" customHeight="true" outlineLevel="0" collapsed="false">
      <c r="B20" s="22" t="s">
        <v>64</v>
      </c>
      <c r="C20" s="18" t="n">
        <v>65</v>
      </c>
    </row>
    <row r="21" customFormat="false" ht="18" hidden="false" customHeight="true" outlineLevel="0" collapsed="false">
      <c r="B21" s="22" t="s">
        <v>65</v>
      </c>
      <c r="C21" s="23" t="n">
        <v>0.2</v>
      </c>
    </row>
    <row r="22" customFormat="false" ht="15" hidden="false" customHeight="false" outlineLevel="0" collapsed="false">
      <c r="E22" s="20" t="s">
        <v>66</v>
      </c>
    </row>
    <row r="24" customFormat="false" ht="25.5" hidden="false" customHeight="true" outlineLevel="0" collapsed="false">
      <c r="E24" s="24" t="s">
        <v>67</v>
      </c>
      <c r="F24" s="24" t="s">
        <v>68</v>
      </c>
      <c r="G24" s="24" t="s">
        <v>69</v>
      </c>
      <c r="H24" s="24" t="s">
        <v>70</v>
      </c>
      <c r="I24" s="25" t="s">
        <v>71</v>
      </c>
    </row>
    <row r="25" customFormat="false" ht="15" hidden="false" customHeight="false" outlineLevel="0" collapsed="false">
      <c r="E25" s="26" t="s">
        <v>72</v>
      </c>
      <c r="F25" s="26" t="s">
        <v>73</v>
      </c>
      <c r="G25" s="26" t="s">
        <v>74</v>
      </c>
      <c r="H25" s="26" t="s">
        <v>75</v>
      </c>
      <c r="I25" s="26" t="s">
        <v>76</v>
      </c>
    </row>
    <row r="26" customFormat="false" ht="15" hidden="false" customHeight="false" outlineLevel="0" collapsed="false">
      <c r="E26" s="26" t="s">
        <v>77</v>
      </c>
      <c r="F26" s="26" t="s">
        <v>78</v>
      </c>
      <c r="G26" s="26" t="s">
        <v>79</v>
      </c>
      <c r="H26" s="26" t="s">
        <v>80</v>
      </c>
      <c r="I26" s="26" t="s">
        <v>81</v>
      </c>
    </row>
    <row r="27" customFormat="false" ht="15" hidden="false" customHeight="false" outlineLevel="0" collapsed="false">
      <c r="E27" s="26" t="s">
        <v>82</v>
      </c>
      <c r="F27" s="26" t="s">
        <v>83</v>
      </c>
      <c r="G27" s="26" t="s">
        <v>84</v>
      </c>
      <c r="H27" s="26" t="s">
        <v>85</v>
      </c>
      <c r="I27" s="26" t="s">
        <v>86</v>
      </c>
    </row>
    <row r="28" customFormat="false" ht="15" hidden="false" customHeight="false" outlineLevel="0" collapsed="false">
      <c r="E28" s="26" t="s">
        <v>87</v>
      </c>
      <c r="F28" s="26" t="s">
        <v>88</v>
      </c>
      <c r="H28" s="26" t="s">
        <v>89</v>
      </c>
    </row>
    <row r="29" customFormat="false" ht="15" hidden="false" customHeight="false" outlineLevel="0" collapsed="false">
      <c r="E29" s="26" t="s">
        <v>90</v>
      </c>
      <c r="H29" s="27"/>
    </row>
    <row r="30" customFormat="false" ht="15" hidden="false" customHeight="false" outlineLevel="0" collapsed="false">
      <c r="E30" s="26" t="s">
        <v>91</v>
      </c>
      <c r="H30" s="27"/>
    </row>
    <row r="31" customFormat="false" ht="15" hidden="false" customHeight="false" outlineLevel="0" collapsed="false">
      <c r="E31" s="26" t="s">
        <v>92</v>
      </c>
      <c r="H31" s="27"/>
    </row>
    <row r="32" customFormat="false" ht="15" hidden="false" customHeight="false" outlineLevel="0" collapsed="false">
      <c r="E32" s="27"/>
      <c r="H32" s="27"/>
    </row>
    <row r="33" customFormat="false" ht="15" hidden="false" customHeight="false" outlineLevel="0" collapsed="false">
      <c r="E33" s="27"/>
      <c r="H33" s="27"/>
    </row>
    <row r="34" customFormat="false" ht="15" hidden="false" customHeight="false" outlineLevel="0" collapsed="false">
      <c r="E34" s="27"/>
      <c r="H34" s="27"/>
    </row>
    <row r="35" customFormat="false" ht="15" hidden="false" customHeight="false" outlineLevel="0" collapsed="false">
      <c r="E35" s="27"/>
      <c r="H35" s="27"/>
    </row>
    <row r="36" customFormat="false" ht="15" hidden="false" customHeight="false" outlineLevel="0" collapsed="false">
      <c r="E36" s="27"/>
      <c r="H36" s="27"/>
    </row>
    <row r="37" customFormat="false" ht="15" hidden="false" customHeight="false" outlineLevel="0" collapsed="false">
      <c r="H37" s="27"/>
    </row>
    <row r="38" customFormat="false" ht="15" hidden="false" customHeight="false" outlineLevel="0" collapsed="false">
      <c r="H38" s="27"/>
    </row>
    <row r="39" customFormat="false" ht="15" hidden="false" customHeight="false" outlineLevel="0" collapsed="false">
      <c r="H39" s="27"/>
    </row>
    <row r="40" customFormat="false" ht="15" hidden="false" customHeight="false" outlineLevel="0" collapsed="false">
      <c r="H40" s="27"/>
    </row>
    <row r="41" customFormat="false" ht="15" hidden="false" customHeight="false" outlineLevel="0" collapsed="false">
      <c r="H41" s="27"/>
    </row>
    <row r="42" customFormat="false" ht="15" hidden="false" customHeight="false" outlineLevel="0" collapsed="false">
      <c r="H42" s="27"/>
    </row>
    <row r="43" customFormat="false" ht="15" hidden="false" customHeight="false" outlineLevel="0" collapsed="false">
      <c r="H43" s="27"/>
    </row>
    <row r="44" customFormat="false" ht="15" hidden="false" customHeight="false" outlineLevel="0" collapsed="false">
      <c r="H44" s="27"/>
    </row>
  </sheetData>
  <mergeCells count="6">
    <mergeCell ref="D4:I4"/>
    <mergeCell ref="D5:I5"/>
    <mergeCell ref="D6:I6"/>
    <mergeCell ref="D7:I7"/>
    <mergeCell ref="D8:I8"/>
    <mergeCell ref="B11:I11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75A"/>
    <pageSetUpPr fitToPage="true"/>
  </sheetPr>
  <dimension ref="B2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22"/>
    <col collapsed="false" customWidth="true" hidden="false" outlineLevel="0" max="5" min="5" style="0" width="32"/>
    <col collapsed="false" customWidth="true" hidden="false" outlineLevel="0" max="6" min="6" style="0" width="22"/>
  </cols>
  <sheetData>
    <row r="2" customFormat="false" ht="33.75" hidden="false" customHeight="true" outlineLevel="0" collapsed="false">
      <c r="B2" s="28" t="s">
        <v>93</v>
      </c>
      <c r="C2" s="28"/>
      <c r="D2" s="28"/>
      <c r="E2" s="28"/>
      <c r="F2" s="28"/>
    </row>
    <row r="3" customFormat="false" ht="18" hidden="false" customHeight="true" outlineLevel="0" collapsed="false">
      <c r="B3" s="21" t="s">
        <v>94</v>
      </c>
      <c r="C3" s="21"/>
      <c r="D3" s="21"/>
      <c r="E3" s="21"/>
      <c r="F3" s="21"/>
    </row>
    <row r="5" customFormat="false" ht="21.75" hidden="false" customHeight="true" outlineLevel="0" collapsed="false">
      <c r="B5" s="29" t="s">
        <v>95</v>
      </c>
      <c r="C5" s="29"/>
      <c r="D5" s="29"/>
      <c r="E5" s="29"/>
      <c r="F5" s="29"/>
    </row>
    <row r="6" customFormat="false" ht="19.5" hidden="false" customHeight="true" outlineLevel="0" collapsed="false">
      <c r="B6" s="30" t="s">
        <v>96</v>
      </c>
      <c r="C6" s="22" t="s">
        <v>97</v>
      </c>
      <c r="D6" s="22"/>
      <c r="E6" s="22"/>
      <c r="F6" s="22"/>
    </row>
    <row r="7" customFormat="false" ht="19.5" hidden="false" customHeight="true" outlineLevel="0" collapsed="false">
      <c r="B7" s="30" t="s">
        <v>98</v>
      </c>
      <c r="C7" s="22" t="s">
        <v>99</v>
      </c>
      <c r="D7" s="22"/>
      <c r="E7" s="22"/>
      <c r="F7" s="22"/>
    </row>
    <row r="8" customFormat="false" ht="19.5" hidden="false" customHeight="true" outlineLevel="0" collapsed="false">
      <c r="B8" s="30" t="s">
        <v>100</v>
      </c>
      <c r="C8" s="22" t="s">
        <v>101</v>
      </c>
      <c r="D8" s="30" t="s">
        <v>102</v>
      </c>
      <c r="E8" s="22" t="s">
        <v>103</v>
      </c>
      <c r="F8" s="22"/>
    </row>
    <row r="9" customFormat="false" ht="19.5" hidden="false" customHeight="true" outlineLevel="0" collapsed="false">
      <c r="B9" s="30" t="s">
        <v>104</v>
      </c>
      <c r="C9" s="22" t="s">
        <v>105</v>
      </c>
      <c r="D9" s="30" t="s">
        <v>106</v>
      </c>
      <c r="E9" s="22" t="s">
        <v>107</v>
      </c>
      <c r="F9" s="22"/>
    </row>
    <row r="11" customFormat="false" ht="21.75" hidden="false" customHeight="true" outlineLevel="0" collapsed="false">
      <c r="B11" s="29" t="s">
        <v>108</v>
      </c>
      <c r="C11" s="29"/>
      <c r="D11" s="29"/>
      <c r="E11" s="29"/>
      <c r="F11" s="29"/>
    </row>
    <row r="12" customFormat="false" ht="19.5" hidden="false" customHeight="true" outlineLevel="0" collapsed="false">
      <c r="B12" s="30" t="s">
        <v>109</v>
      </c>
      <c r="C12" s="22" t="s">
        <v>110</v>
      </c>
      <c r="D12" s="22"/>
      <c r="E12" s="22"/>
      <c r="F12" s="22"/>
    </row>
    <row r="13" customFormat="false" ht="19.5" hidden="false" customHeight="true" outlineLevel="0" collapsed="false">
      <c r="B13" s="30" t="s">
        <v>111</v>
      </c>
      <c r="C13" s="22" t="s">
        <v>112</v>
      </c>
      <c r="D13" s="30" t="s">
        <v>106</v>
      </c>
      <c r="E13" s="22" t="s">
        <v>107</v>
      </c>
      <c r="F13" s="22"/>
    </row>
    <row r="14" customFormat="false" ht="19.5" hidden="false" customHeight="true" outlineLevel="0" collapsed="false">
      <c r="B14" s="30" t="s">
        <v>113</v>
      </c>
      <c r="C14" s="22" t="s">
        <v>114</v>
      </c>
      <c r="D14" s="22"/>
      <c r="E14" s="22"/>
      <c r="F14" s="22"/>
    </row>
    <row r="16" customFormat="false" ht="21.75" hidden="false" customHeight="true" outlineLevel="0" collapsed="false">
      <c r="B16" s="29" t="s">
        <v>115</v>
      </c>
      <c r="C16" s="29"/>
      <c r="D16" s="29"/>
      <c r="E16" s="29"/>
      <c r="F16" s="29"/>
    </row>
    <row r="17" customFormat="false" ht="19.5" hidden="false" customHeight="true" outlineLevel="0" collapsed="false">
      <c r="B17" s="30" t="s">
        <v>109</v>
      </c>
      <c r="C17" s="22" t="s">
        <v>116</v>
      </c>
      <c r="D17" s="22"/>
      <c r="E17" s="22"/>
      <c r="F17" s="22"/>
    </row>
    <row r="18" customFormat="false" ht="19.5" hidden="false" customHeight="true" outlineLevel="0" collapsed="false">
      <c r="B18" s="30" t="s">
        <v>111</v>
      </c>
      <c r="C18" s="22" t="s">
        <v>117</v>
      </c>
      <c r="D18" s="30" t="s">
        <v>106</v>
      </c>
      <c r="E18" s="22" t="s">
        <v>118</v>
      </c>
      <c r="F18" s="22"/>
    </row>
    <row r="19" customFormat="false" ht="19.5" hidden="false" customHeight="true" outlineLevel="0" collapsed="false">
      <c r="B19" s="30" t="s">
        <v>119</v>
      </c>
      <c r="C19" s="22" t="s">
        <v>120</v>
      </c>
      <c r="D19" s="30" t="s">
        <v>121</v>
      </c>
      <c r="E19" s="22" t="s">
        <v>122</v>
      </c>
      <c r="F19" s="22"/>
    </row>
    <row r="20" customFormat="false" ht="19.5" hidden="false" customHeight="true" outlineLevel="0" collapsed="false">
      <c r="B20" s="30" t="s">
        <v>113</v>
      </c>
      <c r="C20" s="22" t="s">
        <v>123</v>
      </c>
      <c r="D20" s="22"/>
      <c r="E20" s="22"/>
      <c r="F20" s="22"/>
    </row>
    <row r="22" customFormat="false" ht="21.75" hidden="false" customHeight="true" outlineLevel="0" collapsed="false">
      <c r="B22" s="29" t="s">
        <v>124</v>
      </c>
      <c r="C22" s="29"/>
      <c r="D22" s="29"/>
      <c r="E22" s="29"/>
      <c r="F22" s="29"/>
    </row>
    <row r="23" customFormat="false" ht="15" hidden="false" customHeight="true" outlineLevel="0" collapsed="false">
      <c r="B23" s="31" t="s">
        <v>125</v>
      </c>
      <c r="C23" s="31"/>
      <c r="D23" s="31"/>
      <c r="E23" s="31"/>
      <c r="F23" s="31"/>
    </row>
    <row r="24" customFormat="false" ht="15" hidden="false" customHeight="false" outlineLevel="0" collapsed="false">
      <c r="B24" s="31"/>
      <c r="C24" s="31"/>
      <c r="D24" s="31"/>
      <c r="E24" s="31"/>
      <c r="F24" s="31"/>
    </row>
    <row r="26" customFormat="false" ht="21.75" hidden="false" customHeight="true" outlineLevel="0" collapsed="false">
      <c r="B26" s="29" t="s">
        <v>126</v>
      </c>
      <c r="C26" s="29"/>
      <c r="D26" s="29"/>
      <c r="E26" s="29"/>
      <c r="F26" s="29"/>
    </row>
    <row r="27" customFormat="false" ht="19.5" hidden="false" customHeight="true" outlineLevel="0" collapsed="false">
      <c r="B27" s="22" t="s">
        <v>127</v>
      </c>
      <c r="C27" s="22"/>
      <c r="D27" s="22"/>
      <c r="E27" s="22"/>
      <c r="F27" s="22"/>
    </row>
    <row r="28" customFormat="false" ht="19.5" hidden="false" customHeight="true" outlineLevel="0" collapsed="false">
      <c r="B28" s="22" t="s">
        <v>128</v>
      </c>
      <c r="C28" s="22"/>
      <c r="D28" s="22"/>
      <c r="E28" s="22"/>
      <c r="F28" s="22"/>
    </row>
    <row r="29" customFormat="false" ht="19.5" hidden="false" customHeight="true" outlineLevel="0" collapsed="false">
      <c r="B29" s="22" t="s">
        <v>129</v>
      </c>
      <c r="C29" s="22"/>
      <c r="D29" s="22"/>
      <c r="E29" s="22"/>
      <c r="F29" s="22"/>
    </row>
    <row r="30" customFormat="false" ht="19.5" hidden="false" customHeight="true" outlineLevel="0" collapsed="false">
      <c r="B30" s="22" t="s">
        <v>130</v>
      </c>
      <c r="C30" s="22"/>
      <c r="D30" s="22"/>
      <c r="E30" s="22"/>
      <c r="F30" s="22"/>
    </row>
    <row r="32" customFormat="false" ht="21.75" hidden="false" customHeight="true" outlineLevel="0" collapsed="false">
      <c r="B32" s="29" t="s">
        <v>131</v>
      </c>
      <c r="C32" s="29"/>
      <c r="D32" s="29"/>
      <c r="E32" s="29"/>
      <c r="F32" s="29"/>
    </row>
    <row r="33" customFormat="false" ht="30" hidden="false" customHeight="true" outlineLevel="0" collapsed="false">
      <c r="B33" s="24" t="s">
        <v>132</v>
      </c>
      <c r="C33" s="24" t="s">
        <v>133</v>
      </c>
      <c r="D33" s="24" t="s">
        <v>134</v>
      </c>
      <c r="E33" s="24" t="s">
        <v>135</v>
      </c>
      <c r="F33" s="24" t="s">
        <v>136</v>
      </c>
    </row>
    <row r="34" customFormat="false" ht="18" hidden="false" customHeight="true" outlineLevel="0" collapsed="false">
      <c r="B34" s="32" t="s">
        <v>137</v>
      </c>
      <c r="C34" s="32" t="s">
        <v>138</v>
      </c>
      <c r="D34" s="33" t="n">
        <v>3</v>
      </c>
      <c r="E34" s="33" t="n">
        <v>40</v>
      </c>
      <c r="F34" s="34" t="n">
        <v>65</v>
      </c>
    </row>
    <row r="35" customFormat="false" ht="18" hidden="false" customHeight="true" outlineLevel="0" collapsed="false">
      <c r="B35" s="32" t="s">
        <v>139</v>
      </c>
      <c r="C35" s="32" t="s">
        <v>140</v>
      </c>
      <c r="D35" s="33" t="n">
        <v>0</v>
      </c>
      <c r="E35" s="33" t="n">
        <v>80</v>
      </c>
      <c r="F35" s="34" t="n">
        <v>120</v>
      </c>
    </row>
    <row r="36" customFormat="false" ht="18" hidden="false" customHeight="true" outlineLevel="0" collapsed="false">
      <c r="B36" s="32" t="s">
        <v>141</v>
      </c>
      <c r="C36" s="32" t="s">
        <v>142</v>
      </c>
      <c r="D36" s="33" t="n">
        <v>22</v>
      </c>
      <c r="E36" s="33" t="n">
        <v>4</v>
      </c>
      <c r="F36" s="34" t="n">
        <v>210</v>
      </c>
    </row>
    <row r="37" customFormat="false" ht="18" hidden="false" customHeight="true" outlineLevel="0" collapsed="false">
      <c r="B37" s="32" t="s">
        <v>143</v>
      </c>
      <c r="C37" s="32" t="s">
        <v>142</v>
      </c>
      <c r="D37" s="33" t="n">
        <v>18</v>
      </c>
      <c r="E37" s="33" t="n">
        <v>4</v>
      </c>
      <c r="F37" s="34" t="n">
        <v>195</v>
      </c>
    </row>
    <row r="38" customFormat="false" ht="18" hidden="false" customHeight="true" outlineLevel="0" collapsed="false">
      <c r="B38" s="32" t="s">
        <v>144</v>
      </c>
      <c r="C38" s="32" t="s">
        <v>145</v>
      </c>
      <c r="D38" s="33" t="n">
        <v>2</v>
      </c>
      <c r="E38" s="33" t="n">
        <v>0</v>
      </c>
      <c r="F38" s="34" t="n">
        <v>24</v>
      </c>
    </row>
    <row r="39" customFormat="false" ht="18" hidden="false" customHeight="true" outlineLevel="0" collapsed="false">
      <c r="B39" s="32" t="s">
        <v>146</v>
      </c>
      <c r="C39" s="32" t="s">
        <v>147</v>
      </c>
      <c r="D39" s="33" t="n">
        <v>1</v>
      </c>
      <c r="E39" s="33" t="n">
        <v>0</v>
      </c>
      <c r="F39" s="34" t="n">
        <v>6</v>
      </c>
    </row>
    <row r="40" customFormat="false" ht="18" hidden="false" customHeight="true" outlineLevel="0" collapsed="false">
      <c r="B40" s="32" t="s">
        <v>148</v>
      </c>
      <c r="C40" s="32" t="s">
        <v>149</v>
      </c>
      <c r="D40" s="33" t="n">
        <v>0</v>
      </c>
      <c r="E40" s="33" t="n">
        <v>12</v>
      </c>
      <c r="F40" s="34" t="n">
        <v>32</v>
      </c>
    </row>
    <row r="41" customFormat="false" ht="18" hidden="false" customHeight="true" outlineLevel="0" collapsed="false">
      <c r="B41" s="32" t="s">
        <v>150</v>
      </c>
      <c r="C41" s="32" t="s">
        <v>151</v>
      </c>
      <c r="D41" s="33" t="n">
        <v>2</v>
      </c>
      <c r="E41" s="33" t="n">
        <v>30</v>
      </c>
      <c r="F41" s="34" t="n">
        <v>58</v>
      </c>
    </row>
    <row r="42" customFormat="false" ht="18" hidden="false" customHeight="true" outlineLevel="0" collapsed="false">
      <c r="B42" s="32"/>
      <c r="C42" s="32"/>
      <c r="D42" s="33"/>
      <c r="E42" s="33"/>
      <c r="F42" s="34"/>
    </row>
    <row r="43" customFormat="false" ht="18" hidden="false" customHeight="true" outlineLevel="0" collapsed="false">
      <c r="B43" s="32"/>
      <c r="C43" s="32"/>
      <c r="D43" s="33"/>
      <c r="E43" s="33"/>
      <c r="F43" s="34"/>
    </row>
    <row r="44" customFormat="false" ht="18" hidden="false" customHeight="true" outlineLevel="0" collapsed="false">
      <c r="B44" s="32"/>
      <c r="C44" s="32"/>
      <c r="D44" s="33"/>
      <c r="E44" s="33"/>
      <c r="F44" s="34"/>
    </row>
    <row r="45" customFormat="false" ht="18" hidden="false" customHeight="true" outlineLevel="0" collapsed="false">
      <c r="B45" s="32"/>
      <c r="C45" s="32"/>
      <c r="D45" s="33"/>
      <c r="E45" s="33"/>
      <c r="F45" s="34"/>
    </row>
    <row r="46" customFormat="false" ht="18" hidden="false" customHeight="true" outlineLevel="0" collapsed="false">
      <c r="B46" s="32"/>
      <c r="C46" s="32"/>
      <c r="D46" s="33"/>
      <c r="E46" s="33"/>
      <c r="F46" s="34"/>
    </row>
    <row r="47" customFormat="false" ht="18" hidden="false" customHeight="true" outlineLevel="0" collapsed="false">
      <c r="B47" s="32"/>
      <c r="C47" s="32"/>
      <c r="D47" s="33"/>
      <c r="E47" s="33"/>
      <c r="F47" s="34"/>
    </row>
    <row r="48" customFormat="false" ht="18" hidden="false" customHeight="true" outlineLevel="0" collapsed="false">
      <c r="B48" s="32"/>
      <c r="C48" s="32"/>
      <c r="D48" s="33"/>
      <c r="E48" s="33"/>
      <c r="F48" s="34"/>
    </row>
    <row r="49" customFormat="false" ht="18" hidden="false" customHeight="true" outlineLevel="0" collapsed="false">
      <c r="B49" s="32"/>
      <c r="C49" s="32"/>
      <c r="D49" s="33"/>
      <c r="E49" s="33"/>
      <c r="F49" s="34"/>
    </row>
    <row r="50" customFormat="false" ht="18" hidden="false" customHeight="true" outlineLevel="0" collapsed="false">
      <c r="B50" s="32"/>
      <c r="C50" s="32"/>
      <c r="D50" s="33"/>
      <c r="E50" s="33"/>
      <c r="F50" s="34"/>
    </row>
    <row r="51" customFormat="false" ht="18" hidden="false" customHeight="true" outlineLevel="0" collapsed="false">
      <c r="B51" s="32"/>
      <c r="C51" s="32"/>
      <c r="D51" s="33"/>
      <c r="E51" s="33"/>
      <c r="F51" s="34"/>
    </row>
    <row r="52" customFormat="false" ht="18" hidden="false" customHeight="true" outlineLevel="0" collapsed="false">
      <c r="B52" s="32"/>
      <c r="C52" s="32"/>
      <c r="D52" s="33"/>
      <c r="E52" s="33"/>
      <c r="F52" s="34"/>
    </row>
    <row r="53" customFormat="false" ht="18" hidden="false" customHeight="true" outlineLevel="0" collapsed="false">
      <c r="B53" s="32"/>
      <c r="C53" s="32"/>
      <c r="D53" s="33"/>
      <c r="E53" s="33"/>
      <c r="F53" s="34"/>
    </row>
    <row r="54" customFormat="false" ht="15" hidden="false" customHeight="false" outlineLevel="0" collapsed="false">
      <c r="B54" s="35" t="s">
        <v>152</v>
      </c>
      <c r="C54" s="36"/>
      <c r="D54" s="37" t="n">
        <f aca="false">SUM(D34:D53)</f>
        <v>48</v>
      </c>
      <c r="E54" s="37" t="n">
        <f aca="false">SUM(E34:E53)</f>
        <v>170</v>
      </c>
      <c r="F54" s="38" t="n">
        <f aca="false">SUM(F34:F53)</f>
        <v>710</v>
      </c>
    </row>
  </sheetData>
  <mergeCells count="24">
    <mergeCell ref="B2:F2"/>
    <mergeCell ref="B3:F3"/>
    <mergeCell ref="B5:F5"/>
    <mergeCell ref="C6:F6"/>
    <mergeCell ref="C7:F7"/>
    <mergeCell ref="E8:F8"/>
    <mergeCell ref="E9:F9"/>
    <mergeCell ref="B11:F11"/>
    <mergeCell ref="C12:F12"/>
    <mergeCell ref="E13:F13"/>
    <mergeCell ref="C14:F14"/>
    <mergeCell ref="B16:F16"/>
    <mergeCell ref="C17:F17"/>
    <mergeCell ref="E18:F18"/>
    <mergeCell ref="E19:F19"/>
    <mergeCell ref="C20:F20"/>
    <mergeCell ref="B22:F22"/>
    <mergeCell ref="B23:F24"/>
    <mergeCell ref="B26:F26"/>
    <mergeCell ref="B27:F27"/>
    <mergeCell ref="B28:F28"/>
    <mergeCell ref="B29:F29"/>
    <mergeCell ref="B30:F30"/>
    <mergeCell ref="B32:F32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J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22"/>
    <col collapsed="false" customWidth="true" hidden="false" outlineLevel="0" max="5" min="5" style="0" width="15"/>
    <col collapsed="false" customWidth="true" hidden="false" outlineLevel="0" max="6" min="6" style="0" width="10"/>
    <col collapsed="false" customWidth="true" hidden="false" outlineLevel="0" max="7" min="7" style="0" width="26"/>
    <col collapsed="false" customWidth="true" hidden="false" outlineLevel="0" max="8" min="8" style="0" width="22"/>
    <col collapsed="false" customWidth="true" hidden="false" outlineLevel="0" max="10" min="9" style="0" width="15"/>
  </cols>
  <sheetData>
    <row r="1" customFormat="false" ht="17.35" hidden="false" customHeight="false" outlineLevel="0" collapsed="false">
      <c r="A1" s="14" t="s">
        <v>153</v>
      </c>
      <c r="D1" s="39" t="s">
        <v>154</v>
      </c>
    </row>
    <row r="2" customFormat="false" ht="31.5" hidden="false" customHeight="true" outlineLevel="0" collapsed="false">
      <c r="A2" s="24" t="s">
        <v>155</v>
      </c>
      <c r="B2" s="24" t="s">
        <v>156</v>
      </c>
      <c r="C2" s="24" t="s">
        <v>157</v>
      </c>
      <c r="D2" s="24" t="s">
        <v>158</v>
      </c>
      <c r="E2" s="24" t="s">
        <v>159</v>
      </c>
      <c r="F2" s="24" t="s">
        <v>160</v>
      </c>
      <c r="G2" s="24" t="s">
        <v>161</v>
      </c>
      <c r="H2" s="24" t="s">
        <v>162</v>
      </c>
      <c r="I2" s="24" t="s">
        <v>163</v>
      </c>
      <c r="J2" s="24" t="s">
        <v>164</v>
      </c>
    </row>
    <row r="3" customFormat="false" ht="18" hidden="false" customHeight="true" outlineLevel="0" collapsed="false">
      <c r="A3" s="32" t="s">
        <v>165</v>
      </c>
      <c r="B3" s="32" t="s">
        <v>166</v>
      </c>
      <c r="C3" s="32" t="s">
        <v>72</v>
      </c>
      <c r="D3" s="32" t="s">
        <v>141</v>
      </c>
      <c r="E3" s="40" t="n">
        <v>12000</v>
      </c>
      <c r="F3" s="41" t="n">
        <f aca="false">IF($E3="","",$E3/12000)</f>
        <v>1</v>
      </c>
      <c r="G3" s="32" t="s">
        <v>167</v>
      </c>
      <c r="H3" s="32" t="s">
        <v>168</v>
      </c>
      <c r="I3" s="42" t="n">
        <f aca="false">INT(Parâmetros!$C$4)-900</f>
        <v>45334</v>
      </c>
      <c r="J3" s="33" t="s">
        <v>76</v>
      </c>
    </row>
    <row r="4" customFormat="false" ht="18" hidden="false" customHeight="true" outlineLevel="0" collapsed="false">
      <c r="A4" s="32" t="s">
        <v>169</v>
      </c>
      <c r="B4" s="32" t="s">
        <v>166</v>
      </c>
      <c r="C4" s="32" t="s">
        <v>72</v>
      </c>
      <c r="D4" s="32" t="s">
        <v>141</v>
      </c>
      <c r="E4" s="40" t="n">
        <v>12000</v>
      </c>
      <c r="F4" s="41" t="n">
        <f aca="false">IF($E4="","",$E4/12000)</f>
        <v>1</v>
      </c>
      <c r="G4" s="32" t="s">
        <v>170</v>
      </c>
      <c r="H4" s="32" t="s">
        <v>168</v>
      </c>
      <c r="I4" s="42" t="n">
        <f aca="false">INT(Parâmetros!$C$4)-900</f>
        <v>45334</v>
      </c>
      <c r="J4" s="33" t="s">
        <v>76</v>
      </c>
    </row>
    <row r="5" customFormat="false" ht="18" hidden="false" customHeight="true" outlineLevel="0" collapsed="false">
      <c r="A5" s="32" t="s">
        <v>171</v>
      </c>
      <c r="B5" s="32" t="s">
        <v>172</v>
      </c>
      <c r="C5" s="32" t="s">
        <v>72</v>
      </c>
      <c r="D5" s="32" t="s">
        <v>143</v>
      </c>
      <c r="E5" s="40" t="n">
        <v>18000</v>
      </c>
      <c r="F5" s="41" t="n">
        <f aca="false">IF($E5="","",$E5/12000)</f>
        <v>1.5</v>
      </c>
      <c r="G5" s="32" t="s">
        <v>173</v>
      </c>
      <c r="H5" s="32" t="s">
        <v>174</v>
      </c>
      <c r="I5" s="42" t="n">
        <f aca="false">INT(Parâmetros!$C$4)-700</f>
        <v>45534</v>
      </c>
      <c r="J5" s="33" t="s">
        <v>76</v>
      </c>
    </row>
    <row r="6" customFormat="false" ht="18" hidden="false" customHeight="true" outlineLevel="0" collapsed="false">
      <c r="A6" s="32" t="s">
        <v>175</v>
      </c>
      <c r="B6" s="32" t="s">
        <v>176</v>
      </c>
      <c r="C6" s="32" t="s">
        <v>72</v>
      </c>
      <c r="D6" s="32" t="s">
        <v>148</v>
      </c>
      <c r="E6" s="40" t="n">
        <v>9000</v>
      </c>
      <c r="F6" s="41" t="n">
        <f aca="false">IF($E6="","",$E6/12000)</f>
        <v>0.75</v>
      </c>
      <c r="G6" s="32" t="s">
        <v>177</v>
      </c>
      <c r="H6" s="32" t="s">
        <v>174</v>
      </c>
      <c r="I6" s="42" t="n">
        <f aca="false">INT(Parâmetros!$C$4)-700</f>
        <v>45534</v>
      </c>
      <c r="J6" s="33" t="s">
        <v>76</v>
      </c>
    </row>
    <row r="7" customFormat="false" ht="18" hidden="false" customHeight="true" outlineLevel="0" collapsed="false">
      <c r="A7" s="32" t="s">
        <v>178</v>
      </c>
      <c r="B7" s="32" t="s">
        <v>179</v>
      </c>
      <c r="C7" s="32" t="s">
        <v>77</v>
      </c>
      <c r="D7" s="32" t="s">
        <v>137</v>
      </c>
      <c r="E7" s="40" t="n">
        <v>36000</v>
      </c>
      <c r="F7" s="41" t="n">
        <f aca="false">IF($E7="","",$E7/12000)</f>
        <v>3</v>
      </c>
      <c r="G7" s="32" t="s">
        <v>180</v>
      </c>
      <c r="H7" s="32" t="s">
        <v>181</v>
      </c>
      <c r="I7" s="42" t="n">
        <f aca="false">INT(Parâmetros!$C$4)-1200</f>
        <v>45034</v>
      </c>
      <c r="J7" s="33" t="s">
        <v>76</v>
      </c>
    </row>
    <row r="8" customFormat="false" ht="18" hidden="false" customHeight="true" outlineLevel="0" collapsed="false">
      <c r="A8" s="32" t="s">
        <v>182</v>
      </c>
      <c r="B8" s="32" t="s">
        <v>183</v>
      </c>
      <c r="C8" s="32" t="s">
        <v>77</v>
      </c>
      <c r="D8" s="32" t="s">
        <v>150</v>
      </c>
      <c r="E8" s="40" t="n">
        <v>48000</v>
      </c>
      <c r="F8" s="41" t="n">
        <f aca="false">IF($E8="","",$E8/12000)</f>
        <v>4</v>
      </c>
      <c r="G8" s="32" t="s">
        <v>184</v>
      </c>
      <c r="H8" s="32" t="s">
        <v>181</v>
      </c>
      <c r="I8" s="42" t="n">
        <f aca="false">INT(Parâmetros!$C$4)-1200</f>
        <v>45034</v>
      </c>
      <c r="J8" s="33" t="s">
        <v>76</v>
      </c>
    </row>
    <row r="9" customFormat="false" ht="18" hidden="false" customHeight="true" outlineLevel="0" collapsed="false">
      <c r="A9" s="32" t="s">
        <v>185</v>
      </c>
      <c r="B9" s="32" t="s">
        <v>186</v>
      </c>
      <c r="C9" s="32" t="s">
        <v>82</v>
      </c>
      <c r="D9" s="32" t="s">
        <v>146</v>
      </c>
      <c r="E9" s="40" t="n">
        <v>10000</v>
      </c>
      <c r="F9" s="41" t="n">
        <f aca="false">IF($E9="","",$E9/12000)</f>
        <v>0.833333333333333</v>
      </c>
      <c r="G9" s="32" t="s">
        <v>147</v>
      </c>
      <c r="H9" s="32" t="s">
        <v>187</v>
      </c>
      <c r="I9" s="42" t="n">
        <f aca="false">INT(Parâmetros!$C$4)-2200</f>
        <v>44034</v>
      </c>
      <c r="J9" s="33" t="s">
        <v>76</v>
      </c>
    </row>
    <row r="10" customFormat="false" ht="18" hidden="false" customHeight="true" outlineLevel="0" collapsed="false">
      <c r="A10" s="32" t="s">
        <v>188</v>
      </c>
      <c r="B10" s="32" t="s">
        <v>189</v>
      </c>
      <c r="C10" s="32" t="s">
        <v>87</v>
      </c>
      <c r="D10" s="32" t="s">
        <v>139</v>
      </c>
      <c r="E10" s="40" t="n">
        <v>120000</v>
      </c>
      <c r="F10" s="41" t="n">
        <f aca="false">IF($E10="","",$E10/12000)</f>
        <v>10</v>
      </c>
      <c r="G10" s="32" t="s">
        <v>190</v>
      </c>
      <c r="H10" s="32" t="s">
        <v>191</v>
      </c>
      <c r="I10" s="42" t="n">
        <f aca="false">INT(Parâmetros!$C$4)-1500</f>
        <v>44734</v>
      </c>
      <c r="J10" s="33" t="s">
        <v>76</v>
      </c>
    </row>
    <row r="11" customFormat="false" ht="18" hidden="false" customHeight="true" outlineLevel="0" collapsed="false">
      <c r="A11" s="32" t="s">
        <v>192</v>
      </c>
      <c r="B11" s="32" t="s">
        <v>193</v>
      </c>
      <c r="C11" s="32" t="s">
        <v>87</v>
      </c>
      <c r="D11" s="32" t="s">
        <v>144</v>
      </c>
      <c r="E11" s="40" t="n">
        <v>60000</v>
      </c>
      <c r="F11" s="41" t="n">
        <f aca="false">IF($E11="","",$E11/12000)</f>
        <v>5</v>
      </c>
      <c r="G11" s="32" t="s">
        <v>194</v>
      </c>
      <c r="H11" s="32" t="s">
        <v>191</v>
      </c>
      <c r="I11" s="42" t="n">
        <f aca="false">INT(Parâmetros!$C$4)-1500</f>
        <v>44734</v>
      </c>
      <c r="J11" s="33" t="s">
        <v>76</v>
      </c>
    </row>
    <row r="12" customFormat="false" ht="18" hidden="false" customHeight="true" outlineLevel="0" collapsed="false">
      <c r="A12" s="32" t="s">
        <v>195</v>
      </c>
      <c r="B12" s="32" t="s">
        <v>196</v>
      </c>
      <c r="C12" s="32" t="s">
        <v>90</v>
      </c>
      <c r="D12" s="32" t="s">
        <v>141</v>
      </c>
      <c r="E12" s="40" t="n">
        <v>90000</v>
      </c>
      <c r="F12" s="41" t="n">
        <f aca="false">IF($E12="","",$E12/12000)</f>
        <v>7.5</v>
      </c>
      <c r="G12" s="32" t="s">
        <v>197</v>
      </c>
      <c r="H12" s="32" t="s">
        <v>198</v>
      </c>
      <c r="I12" s="42" t="n">
        <f aca="false">INT(Parâmetros!$C$4)-1500</f>
        <v>44734</v>
      </c>
      <c r="J12" s="33" t="s">
        <v>76</v>
      </c>
    </row>
    <row r="13" customFormat="false" ht="18" hidden="false" customHeight="true" outlineLevel="0" collapsed="false">
      <c r="A13" s="32" t="s">
        <v>199</v>
      </c>
      <c r="B13" s="32" t="s">
        <v>196</v>
      </c>
      <c r="C13" s="32" t="s">
        <v>90</v>
      </c>
      <c r="D13" s="32" t="s">
        <v>143</v>
      </c>
      <c r="E13" s="40" t="n">
        <v>90000</v>
      </c>
      <c r="F13" s="41" t="n">
        <f aca="false">IF($E13="","",$E13/12000)</f>
        <v>7.5</v>
      </c>
      <c r="G13" s="32" t="s">
        <v>200</v>
      </c>
      <c r="H13" s="32" t="s">
        <v>198</v>
      </c>
      <c r="I13" s="42" t="n">
        <f aca="false">INT(Parâmetros!$C$4)-1500</f>
        <v>44734</v>
      </c>
      <c r="J13" s="33" t="s">
        <v>76</v>
      </c>
    </row>
    <row r="14" customFormat="false" ht="18" hidden="false" customHeight="true" outlineLevel="0" collapsed="false">
      <c r="A14" s="32" t="s">
        <v>201</v>
      </c>
      <c r="B14" s="32" t="s">
        <v>202</v>
      </c>
      <c r="C14" s="32" t="s">
        <v>91</v>
      </c>
      <c r="D14" s="32" t="s">
        <v>139</v>
      </c>
      <c r="E14" s="40"/>
      <c r="F14" s="41" t="str">
        <f aca="false">IF($E14="","",$E14/12000)</f>
        <v/>
      </c>
      <c r="G14" s="32" t="s">
        <v>203</v>
      </c>
      <c r="H14" s="32" t="s">
        <v>204</v>
      </c>
      <c r="I14" s="42" t="n">
        <f aca="false">INT(Parâmetros!$C$4)-1500</f>
        <v>44734</v>
      </c>
      <c r="J14" s="33" t="s">
        <v>76</v>
      </c>
    </row>
    <row r="15" customFormat="false" ht="18" hidden="false" customHeight="true" outlineLevel="0" collapsed="false">
      <c r="A15" s="32"/>
      <c r="B15" s="32"/>
      <c r="C15" s="32"/>
      <c r="D15" s="32"/>
      <c r="E15" s="40"/>
      <c r="F15" s="41" t="str">
        <f aca="false">IF($E15="","",$E15/12000)</f>
        <v/>
      </c>
      <c r="G15" s="32"/>
      <c r="H15" s="32"/>
      <c r="I15" s="42"/>
      <c r="J15" s="33"/>
    </row>
    <row r="16" customFormat="false" ht="18" hidden="false" customHeight="true" outlineLevel="0" collapsed="false">
      <c r="A16" s="32"/>
      <c r="B16" s="32"/>
      <c r="C16" s="32"/>
      <c r="D16" s="32"/>
      <c r="E16" s="40"/>
      <c r="F16" s="41" t="str">
        <f aca="false">IF($E16="","",$E16/12000)</f>
        <v/>
      </c>
      <c r="G16" s="32"/>
      <c r="H16" s="32"/>
      <c r="I16" s="42"/>
      <c r="J16" s="33"/>
    </row>
    <row r="17" customFormat="false" ht="18" hidden="false" customHeight="true" outlineLevel="0" collapsed="false">
      <c r="A17" s="32"/>
      <c r="B17" s="32"/>
      <c r="C17" s="32"/>
      <c r="D17" s="32"/>
      <c r="E17" s="40"/>
      <c r="F17" s="41" t="str">
        <f aca="false">IF($E17="","",$E17/12000)</f>
        <v/>
      </c>
      <c r="G17" s="32"/>
      <c r="H17" s="32"/>
      <c r="I17" s="42"/>
      <c r="J17" s="33"/>
    </row>
    <row r="18" customFormat="false" ht="18" hidden="false" customHeight="true" outlineLevel="0" collapsed="false">
      <c r="A18" s="32"/>
      <c r="B18" s="32"/>
      <c r="C18" s="32"/>
      <c r="D18" s="32"/>
      <c r="E18" s="40"/>
      <c r="F18" s="41" t="str">
        <f aca="false">IF($E18="","",$E18/12000)</f>
        <v/>
      </c>
      <c r="G18" s="32"/>
      <c r="H18" s="32"/>
      <c r="I18" s="42"/>
      <c r="J18" s="33"/>
    </row>
    <row r="19" customFormat="false" ht="18" hidden="false" customHeight="true" outlineLevel="0" collapsed="false">
      <c r="A19" s="32"/>
      <c r="B19" s="32"/>
      <c r="C19" s="32"/>
      <c r="D19" s="32"/>
      <c r="E19" s="40"/>
      <c r="F19" s="41" t="str">
        <f aca="false">IF($E19="","",$E19/12000)</f>
        <v/>
      </c>
      <c r="G19" s="32"/>
      <c r="H19" s="32"/>
      <c r="I19" s="42"/>
      <c r="J19" s="33"/>
    </row>
    <row r="20" customFormat="false" ht="18" hidden="false" customHeight="true" outlineLevel="0" collapsed="false">
      <c r="A20" s="32"/>
      <c r="B20" s="32"/>
      <c r="C20" s="32"/>
      <c r="D20" s="32"/>
      <c r="E20" s="40"/>
      <c r="F20" s="41" t="str">
        <f aca="false">IF($E20="","",$E20/12000)</f>
        <v/>
      </c>
      <c r="G20" s="32"/>
      <c r="H20" s="32"/>
      <c r="I20" s="42"/>
      <c r="J20" s="33"/>
    </row>
    <row r="21" customFormat="false" ht="18" hidden="false" customHeight="true" outlineLevel="0" collapsed="false">
      <c r="A21" s="32"/>
      <c r="B21" s="32"/>
      <c r="C21" s="32"/>
      <c r="D21" s="32"/>
      <c r="E21" s="40"/>
      <c r="F21" s="41" t="str">
        <f aca="false">IF($E21="","",$E21/12000)</f>
        <v/>
      </c>
      <c r="G21" s="32"/>
      <c r="H21" s="32"/>
      <c r="I21" s="42"/>
      <c r="J21" s="33"/>
    </row>
    <row r="22" customFormat="false" ht="18" hidden="false" customHeight="true" outlineLevel="0" collapsed="false">
      <c r="A22" s="32"/>
      <c r="B22" s="32"/>
      <c r="C22" s="32"/>
      <c r="D22" s="32"/>
      <c r="E22" s="40"/>
      <c r="F22" s="41" t="str">
        <f aca="false">IF($E22="","",$E22/12000)</f>
        <v/>
      </c>
      <c r="G22" s="32"/>
      <c r="H22" s="32"/>
      <c r="I22" s="42"/>
      <c r="J22" s="33"/>
    </row>
    <row r="23" customFormat="false" ht="18" hidden="false" customHeight="true" outlineLevel="0" collapsed="false">
      <c r="A23" s="32"/>
      <c r="B23" s="32"/>
      <c r="C23" s="32"/>
      <c r="D23" s="32"/>
      <c r="E23" s="40"/>
      <c r="F23" s="41" t="str">
        <f aca="false">IF($E23="","",$E23/12000)</f>
        <v/>
      </c>
      <c r="G23" s="32"/>
      <c r="H23" s="32"/>
      <c r="I23" s="42"/>
      <c r="J23" s="33"/>
    </row>
    <row r="24" customFormat="false" ht="18" hidden="false" customHeight="true" outlineLevel="0" collapsed="false">
      <c r="A24" s="32"/>
      <c r="B24" s="32"/>
      <c r="C24" s="32"/>
      <c r="D24" s="32"/>
      <c r="E24" s="40"/>
      <c r="F24" s="41" t="str">
        <f aca="false">IF($E24="","",$E24/12000)</f>
        <v/>
      </c>
      <c r="G24" s="32"/>
      <c r="H24" s="32"/>
      <c r="I24" s="42"/>
      <c r="J24" s="33"/>
    </row>
    <row r="25" customFormat="false" ht="18" hidden="false" customHeight="true" outlineLevel="0" collapsed="false">
      <c r="A25" s="32"/>
      <c r="B25" s="32"/>
      <c r="C25" s="32"/>
      <c r="D25" s="32"/>
      <c r="E25" s="40"/>
      <c r="F25" s="41" t="str">
        <f aca="false">IF($E25="","",$E25/12000)</f>
        <v/>
      </c>
      <c r="G25" s="32"/>
      <c r="H25" s="32"/>
      <c r="I25" s="42"/>
      <c r="J25" s="33"/>
    </row>
    <row r="26" customFormat="false" ht="18" hidden="false" customHeight="true" outlineLevel="0" collapsed="false">
      <c r="A26" s="32"/>
      <c r="B26" s="32"/>
      <c r="C26" s="32"/>
      <c r="D26" s="32"/>
      <c r="E26" s="40"/>
      <c r="F26" s="41" t="str">
        <f aca="false">IF($E26="","",$E26/12000)</f>
        <v/>
      </c>
      <c r="G26" s="32"/>
      <c r="H26" s="32"/>
      <c r="I26" s="42"/>
      <c r="J26" s="33"/>
    </row>
    <row r="27" customFormat="false" ht="18" hidden="false" customHeight="true" outlineLevel="0" collapsed="false">
      <c r="A27" s="32"/>
      <c r="B27" s="32"/>
      <c r="C27" s="32"/>
      <c r="D27" s="32"/>
      <c r="E27" s="40"/>
      <c r="F27" s="41" t="str">
        <f aca="false">IF($E27="","",$E27/12000)</f>
        <v/>
      </c>
      <c r="G27" s="32"/>
      <c r="H27" s="32"/>
      <c r="I27" s="42"/>
      <c r="J27" s="33"/>
    </row>
    <row r="28" customFormat="false" ht="18" hidden="false" customHeight="true" outlineLevel="0" collapsed="false">
      <c r="A28" s="32"/>
      <c r="B28" s="32"/>
      <c r="C28" s="32"/>
      <c r="D28" s="32"/>
      <c r="E28" s="40"/>
      <c r="F28" s="41" t="str">
        <f aca="false">IF($E28="","",$E28/12000)</f>
        <v/>
      </c>
      <c r="G28" s="32"/>
      <c r="H28" s="32"/>
      <c r="I28" s="42"/>
      <c r="J28" s="33"/>
    </row>
    <row r="29" customFormat="false" ht="18" hidden="false" customHeight="true" outlineLevel="0" collapsed="false">
      <c r="A29" s="32"/>
      <c r="B29" s="32"/>
      <c r="C29" s="32"/>
      <c r="D29" s="32"/>
      <c r="E29" s="40"/>
      <c r="F29" s="41" t="str">
        <f aca="false">IF($E29="","",$E29/12000)</f>
        <v/>
      </c>
      <c r="G29" s="32"/>
      <c r="H29" s="32"/>
      <c r="I29" s="42"/>
      <c r="J29" s="33"/>
    </row>
    <row r="30" customFormat="false" ht="18" hidden="false" customHeight="true" outlineLevel="0" collapsed="false">
      <c r="A30" s="32"/>
      <c r="B30" s="32"/>
      <c r="C30" s="32"/>
      <c r="D30" s="32"/>
      <c r="E30" s="40"/>
      <c r="F30" s="41" t="str">
        <f aca="false">IF($E30="","",$E30/12000)</f>
        <v/>
      </c>
      <c r="G30" s="32"/>
      <c r="H30" s="32"/>
      <c r="I30" s="42"/>
      <c r="J30" s="33"/>
    </row>
    <row r="31" customFormat="false" ht="18" hidden="false" customHeight="true" outlineLevel="0" collapsed="false">
      <c r="A31" s="32"/>
      <c r="B31" s="32"/>
      <c r="C31" s="32"/>
      <c r="D31" s="32"/>
      <c r="E31" s="40"/>
      <c r="F31" s="41" t="str">
        <f aca="false">IF($E31="","",$E31/12000)</f>
        <v/>
      </c>
      <c r="G31" s="32"/>
      <c r="H31" s="32"/>
      <c r="I31" s="42"/>
      <c r="J31" s="33"/>
    </row>
    <row r="32" customFormat="false" ht="18" hidden="false" customHeight="true" outlineLevel="0" collapsed="false">
      <c r="A32" s="32"/>
      <c r="B32" s="32"/>
      <c r="C32" s="32"/>
      <c r="D32" s="32"/>
      <c r="E32" s="40"/>
      <c r="F32" s="41" t="str">
        <f aca="false">IF($E32="","",$E32/12000)</f>
        <v/>
      </c>
      <c r="G32" s="32"/>
      <c r="H32" s="32"/>
      <c r="I32" s="42"/>
      <c r="J32" s="33"/>
    </row>
    <row r="33" customFormat="false" ht="18" hidden="false" customHeight="true" outlineLevel="0" collapsed="false">
      <c r="A33" s="32"/>
      <c r="B33" s="32"/>
      <c r="C33" s="32"/>
      <c r="D33" s="32"/>
      <c r="E33" s="40"/>
      <c r="F33" s="41" t="str">
        <f aca="false">IF($E33="","",$E33/12000)</f>
        <v/>
      </c>
      <c r="G33" s="32"/>
      <c r="H33" s="32"/>
      <c r="I33" s="42"/>
      <c r="J33" s="33"/>
    </row>
    <row r="34" customFormat="false" ht="18" hidden="false" customHeight="true" outlineLevel="0" collapsed="false">
      <c r="A34" s="32"/>
      <c r="B34" s="32"/>
      <c r="C34" s="32"/>
      <c r="D34" s="32"/>
      <c r="E34" s="40"/>
      <c r="F34" s="41" t="str">
        <f aca="false">IF($E34="","",$E34/12000)</f>
        <v/>
      </c>
      <c r="G34" s="32"/>
      <c r="H34" s="32"/>
      <c r="I34" s="42"/>
      <c r="J34" s="33"/>
    </row>
    <row r="35" customFormat="false" ht="18" hidden="false" customHeight="true" outlineLevel="0" collapsed="false">
      <c r="A35" s="32"/>
      <c r="B35" s="32"/>
      <c r="C35" s="32"/>
      <c r="D35" s="32"/>
      <c r="E35" s="40"/>
      <c r="F35" s="41" t="str">
        <f aca="false">IF($E35="","",$E35/12000)</f>
        <v/>
      </c>
      <c r="G35" s="32"/>
      <c r="H35" s="32"/>
      <c r="I35" s="42"/>
      <c r="J35" s="33"/>
    </row>
    <row r="36" customFormat="false" ht="18" hidden="false" customHeight="true" outlineLevel="0" collapsed="false">
      <c r="A36" s="32"/>
      <c r="B36" s="32"/>
      <c r="C36" s="32"/>
      <c r="D36" s="32"/>
      <c r="E36" s="40"/>
      <c r="F36" s="41" t="str">
        <f aca="false">IF($E36="","",$E36/12000)</f>
        <v/>
      </c>
      <c r="G36" s="32"/>
      <c r="H36" s="32"/>
      <c r="I36" s="42"/>
      <c r="J36" s="33"/>
    </row>
    <row r="37" customFormat="false" ht="18" hidden="false" customHeight="true" outlineLevel="0" collapsed="false">
      <c r="A37" s="32"/>
      <c r="B37" s="32"/>
      <c r="C37" s="32"/>
      <c r="D37" s="32"/>
      <c r="E37" s="40"/>
      <c r="F37" s="41" t="str">
        <f aca="false">IF($E37="","",$E37/12000)</f>
        <v/>
      </c>
      <c r="G37" s="32"/>
      <c r="H37" s="32"/>
      <c r="I37" s="42"/>
      <c r="J37" s="33"/>
    </row>
    <row r="38" customFormat="false" ht="18" hidden="false" customHeight="true" outlineLevel="0" collapsed="false">
      <c r="A38" s="32"/>
      <c r="B38" s="32"/>
      <c r="C38" s="32"/>
      <c r="D38" s="32"/>
      <c r="E38" s="40"/>
      <c r="F38" s="41" t="str">
        <f aca="false">IF($E38="","",$E38/12000)</f>
        <v/>
      </c>
      <c r="G38" s="32"/>
      <c r="H38" s="32"/>
      <c r="I38" s="42"/>
      <c r="J38" s="33"/>
    </row>
    <row r="39" customFormat="false" ht="18" hidden="false" customHeight="true" outlineLevel="0" collapsed="false">
      <c r="A39" s="32"/>
      <c r="B39" s="32"/>
      <c r="C39" s="32"/>
      <c r="D39" s="32"/>
      <c r="E39" s="40"/>
      <c r="F39" s="41" t="str">
        <f aca="false">IF($E39="","",$E39/12000)</f>
        <v/>
      </c>
      <c r="G39" s="32"/>
      <c r="H39" s="32"/>
      <c r="I39" s="42"/>
      <c r="J39" s="33"/>
    </row>
    <row r="40" customFormat="false" ht="18" hidden="false" customHeight="true" outlineLevel="0" collapsed="false">
      <c r="A40" s="32"/>
      <c r="B40" s="32"/>
      <c r="C40" s="32"/>
      <c r="D40" s="32"/>
      <c r="E40" s="40"/>
      <c r="F40" s="41" t="str">
        <f aca="false">IF($E40="","",$E40/12000)</f>
        <v/>
      </c>
      <c r="G40" s="32"/>
      <c r="H40" s="32"/>
      <c r="I40" s="42"/>
      <c r="J40" s="33"/>
    </row>
    <row r="41" customFormat="false" ht="18" hidden="false" customHeight="true" outlineLevel="0" collapsed="false">
      <c r="A41" s="32"/>
      <c r="B41" s="32"/>
      <c r="C41" s="32"/>
      <c r="D41" s="32"/>
      <c r="E41" s="40"/>
      <c r="F41" s="41" t="str">
        <f aca="false">IF($E41="","",$E41/12000)</f>
        <v/>
      </c>
      <c r="G41" s="32"/>
      <c r="H41" s="32"/>
      <c r="I41" s="42"/>
      <c r="J41" s="33"/>
    </row>
    <row r="42" customFormat="false" ht="18" hidden="false" customHeight="true" outlineLevel="0" collapsed="false">
      <c r="A42" s="32"/>
      <c r="B42" s="32"/>
      <c r="C42" s="32"/>
      <c r="D42" s="32"/>
      <c r="E42" s="40"/>
      <c r="F42" s="41" t="str">
        <f aca="false">IF($E42="","",$E42/12000)</f>
        <v/>
      </c>
      <c r="G42" s="32"/>
      <c r="H42" s="32"/>
      <c r="I42" s="42"/>
      <c r="J42" s="33"/>
    </row>
    <row r="43" customFormat="false" ht="18" hidden="false" customHeight="true" outlineLevel="0" collapsed="false">
      <c r="A43" s="32"/>
      <c r="B43" s="32"/>
      <c r="C43" s="32"/>
      <c r="D43" s="32"/>
      <c r="E43" s="40"/>
      <c r="F43" s="41" t="str">
        <f aca="false">IF($E43="","",$E43/12000)</f>
        <v/>
      </c>
      <c r="G43" s="32"/>
      <c r="H43" s="32"/>
      <c r="I43" s="42"/>
      <c r="J43" s="33"/>
    </row>
    <row r="44" customFormat="false" ht="18" hidden="false" customHeight="true" outlineLevel="0" collapsed="false">
      <c r="A44" s="32"/>
      <c r="B44" s="32"/>
      <c r="C44" s="32"/>
      <c r="D44" s="32"/>
      <c r="E44" s="40"/>
      <c r="F44" s="41" t="str">
        <f aca="false">IF($E44="","",$E44/12000)</f>
        <v/>
      </c>
      <c r="G44" s="32"/>
      <c r="H44" s="32"/>
      <c r="I44" s="42"/>
      <c r="J44" s="33"/>
    </row>
    <row r="45" customFormat="false" ht="18" hidden="false" customHeight="true" outlineLevel="0" collapsed="false">
      <c r="A45" s="32"/>
      <c r="B45" s="32"/>
      <c r="C45" s="32"/>
      <c r="D45" s="32"/>
      <c r="E45" s="40"/>
      <c r="F45" s="41" t="str">
        <f aca="false">IF($E45="","",$E45/12000)</f>
        <v/>
      </c>
      <c r="G45" s="32"/>
      <c r="H45" s="32"/>
      <c r="I45" s="42"/>
      <c r="J45" s="33"/>
    </row>
    <row r="46" customFormat="false" ht="18" hidden="false" customHeight="true" outlineLevel="0" collapsed="false">
      <c r="A46" s="32"/>
      <c r="B46" s="32"/>
      <c r="C46" s="32"/>
      <c r="D46" s="32"/>
      <c r="E46" s="40"/>
      <c r="F46" s="41" t="str">
        <f aca="false">IF($E46="","",$E46/12000)</f>
        <v/>
      </c>
      <c r="G46" s="32"/>
      <c r="H46" s="32"/>
      <c r="I46" s="42"/>
      <c r="J46" s="33"/>
    </row>
    <row r="47" customFormat="false" ht="18" hidden="false" customHeight="true" outlineLevel="0" collapsed="false">
      <c r="A47" s="32"/>
      <c r="B47" s="32"/>
      <c r="C47" s="32"/>
      <c r="D47" s="32"/>
      <c r="E47" s="40"/>
      <c r="F47" s="41" t="str">
        <f aca="false">IF($E47="","",$E47/12000)</f>
        <v/>
      </c>
      <c r="G47" s="32"/>
      <c r="H47" s="32"/>
      <c r="I47" s="42"/>
      <c r="J47" s="33"/>
    </row>
    <row r="48" customFormat="false" ht="18" hidden="false" customHeight="true" outlineLevel="0" collapsed="false">
      <c r="A48" s="32"/>
      <c r="B48" s="32"/>
      <c r="C48" s="32"/>
      <c r="D48" s="32"/>
      <c r="E48" s="40"/>
      <c r="F48" s="41" t="str">
        <f aca="false">IF($E48="","",$E48/12000)</f>
        <v/>
      </c>
      <c r="G48" s="32"/>
      <c r="H48" s="32"/>
      <c r="I48" s="42"/>
      <c r="J48" s="33"/>
    </row>
    <row r="49" customFormat="false" ht="18" hidden="false" customHeight="true" outlineLevel="0" collapsed="false">
      <c r="A49" s="32"/>
      <c r="B49" s="32"/>
      <c r="C49" s="32"/>
      <c r="D49" s="32"/>
      <c r="E49" s="40"/>
      <c r="F49" s="41" t="str">
        <f aca="false">IF($E49="","",$E49/12000)</f>
        <v/>
      </c>
      <c r="G49" s="32"/>
      <c r="H49" s="32"/>
      <c r="I49" s="42"/>
      <c r="J49" s="33"/>
    </row>
    <row r="50" customFormat="false" ht="18" hidden="false" customHeight="true" outlineLevel="0" collapsed="false">
      <c r="A50" s="32"/>
      <c r="B50" s="32"/>
      <c r="C50" s="32"/>
      <c r="D50" s="32"/>
      <c r="E50" s="40"/>
      <c r="F50" s="41" t="str">
        <f aca="false">IF($E50="","",$E50/12000)</f>
        <v/>
      </c>
      <c r="G50" s="32"/>
      <c r="H50" s="32"/>
      <c r="I50" s="42"/>
      <c r="J50" s="33"/>
    </row>
    <row r="51" customFormat="false" ht="18" hidden="false" customHeight="true" outlineLevel="0" collapsed="false">
      <c r="A51" s="32"/>
      <c r="B51" s="32"/>
      <c r="C51" s="32"/>
      <c r="D51" s="32"/>
      <c r="E51" s="40"/>
      <c r="F51" s="41" t="str">
        <f aca="false">IF($E51="","",$E51/12000)</f>
        <v/>
      </c>
      <c r="G51" s="32"/>
      <c r="H51" s="32"/>
      <c r="I51" s="42"/>
      <c r="J51" s="33"/>
    </row>
    <row r="52" customFormat="false" ht="18" hidden="false" customHeight="true" outlineLevel="0" collapsed="false">
      <c r="A52" s="32"/>
      <c r="B52" s="32"/>
      <c r="C52" s="32"/>
      <c r="D52" s="32"/>
      <c r="E52" s="40"/>
      <c r="F52" s="41" t="str">
        <f aca="false">IF($E52="","",$E52/12000)</f>
        <v/>
      </c>
      <c r="G52" s="32"/>
      <c r="H52" s="32"/>
      <c r="I52" s="42"/>
      <c r="J52" s="33"/>
    </row>
    <row r="53" customFormat="false" ht="18" hidden="false" customHeight="true" outlineLevel="0" collapsed="false">
      <c r="A53" s="32"/>
      <c r="B53" s="32"/>
      <c r="C53" s="32"/>
      <c r="D53" s="32"/>
      <c r="E53" s="40"/>
      <c r="F53" s="41" t="str">
        <f aca="false">IF($E53="","",$E53/12000)</f>
        <v/>
      </c>
      <c r="G53" s="32"/>
      <c r="H53" s="32"/>
      <c r="I53" s="42"/>
      <c r="J53" s="33"/>
    </row>
    <row r="54" customFormat="false" ht="18" hidden="false" customHeight="true" outlineLevel="0" collapsed="false">
      <c r="A54" s="32"/>
      <c r="B54" s="32"/>
      <c r="C54" s="32"/>
      <c r="D54" s="32"/>
      <c r="E54" s="40"/>
      <c r="F54" s="41" t="str">
        <f aca="false">IF($E54="","",$E54/12000)</f>
        <v/>
      </c>
      <c r="G54" s="32"/>
      <c r="H54" s="32"/>
      <c r="I54" s="42"/>
      <c r="J54" s="33"/>
    </row>
    <row r="55" customFormat="false" ht="18" hidden="false" customHeight="true" outlineLevel="0" collapsed="false">
      <c r="A55" s="32"/>
      <c r="B55" s="32"/>
      <c r="C55" s="32"/>
      <c r="D55" s="32"/>
      <c r="E55" s="40"/>
      <c r="F55" s="41" t="str">
        <f aca="false">IF($E55="","",$E55/12000)</f>
        <v/>
      </c>
      <c r="G55" s="32"/>
      <c r="H55" s="32"/>
      <c r="I55" s="42"/>
      <c r="J55" s="33"/>
    </row>
    <row r="56" customFormat="false" ht="18" hidden="false" customHeight="true" outlineLevel="0" collapsed="false">
      <c r="A56" s="32"/>
      <c r="B56" s="32"/>
      <c r="C56" s="32"/>
      <c r="D56" s="32"/>
      <c r="E56" s="40"/>
      <c r="F56" s="41" t="str">
        <f aca="false">IF($E56="","",$E56/12000)</f>
        <v/>
      </c>
      <c r="G56" s="32"/>
      <c r="H56" s="32"/>
      <c r="I56" s="42"/>
      <c r="J56" s="33"/>
    </row>
    <row r="57" customFormat="false" ht="18" hidden="false" customHeight="true" outlineLevel="0" collapsed="false">
      <c r="A57" s="32"/>
      <c r="B57" s="32"/>
      <c r="C57" s="32"/>
      <c r="D57" s="32"/>
      <c r="E57" s="40"/>
      <c r="F57" s="41" t="str">
        <f aca="false">IF($E57="","",$E57/12000)</f>
        <v/>
      </c>
      <c r="G57" s="32"/>
      <c r="H57" s="32"/>
      <c r="I57" s="42"/>
      <c r="J57" s="33"/>
    </row>
    <row r="58" customFormat="false" ht="18" hidden="false" customHeight="true" outlineLevel="0" collapsed="false">
      <c r="A58" s="32"/>
      <c r="B58" s="32"/>
      <c r="C58" s="32"/>
      <c r="D58" s="32"/>
      <c r="E58" s="40"/>
      <c r="F58" s="41" t="str">
        <f aca="false">IF($E58="","",$E58/12000)</f>
        <v/>
      </c>
      <c r="G58" s="32"/>
      <c r="H58" s="32"/>
      <c r="I58" s="42"/>
      <c r="J58" s="33"/>
    </row>
    <row r="59" customFormat="false" ht="18" hidden="false" customHeight="true" outlineLevel="0" collapsed="false">
      <c r="A59" s="32"/>
      <c r="B59" s="32"/>
      <c r="C59" s="32"/>
      <c r="D59" s="32"/>
      <c r="E59" s="40"/>
      <c r="F59" s="41" t="str">
        <f aca="false">IF($E59="","",$E59/12000)</f>
        <v/>
      </c>
      <c r="G59" s="32"/>
      <c r="H59" s="32"/>
      <c r="I59" s="42"/>
      <c r="J59" s="33"/>
    </row>
    <row r="60" customFormat="false" ht="18" hidden="false" customHeight="true" outlineLevel="0" collapsed="false">
      <c r="A60" s="32"/>
      <c r="B60" s="32"/>
      <c r="C60" s="32"/>
      <c r="D60" s="32"/>
      <c r="E60" s="40"/>
      <c r="F60" s="41" t="str">
        <f aca="false">IF($E60="","",$E60/12000)</f>
        <v/>
      </c>
      <c r="G60" s="32"/>
      <c r="H60" s="32"/>
      <c r="I60" s="42"/>
      <c r="J60" s="33"/>
    </row>
    <row r="61" customFormat="false" ht="18" hidden="false" customHeight="true" outlineLevel="0" collapsed="false">
      <c r="A61" s="32"/>
      <c r="B61" s="32"/>
      <c r="C61" s="32"/>
      <c r="D61" s="32"/>
      <c r="E61" s="40"/>
      <c r="F61" s="41" t="str">
        <f aca="false">IF($E61="","",$E61/12000)</f>
        <v/>
      </c>
      <c r="G61" s="32"/>
      <c r="H61" s="32"/>
      <c r="I61" s="42"/>
      <c r="J61" s="33"/>
    </row>
    <row r="62" customFormat="false" ht="18" hidden="false" customHeight="true" outlineLevel="0" collapsed="false">
      <c r="A62" s="32"/>
      <c r="B62" s="32"/>
      <c r="C62" s="32"/>
      <c r="D62" s="32"/>
      <c r="E62" s="40"/>
      <c r="F62" s="41" t="str">
        <f aca="false">IF($E62="","",$E62/12000)</f>
        <v/>
      </c>
      <c r="G62" s="32"/>
      <c r="H62" s="32"/>
      <c r="I62" s="42"/>
      <c r="J62" s="33"/>
    </row>
  </sheetData>
  <autoFilter ref="A2:J62"/>
  <dataValidations count="3">
    <dataValidation allowBlank="true" errorStyle="stop" operator="between" showDropDown="false" showErrorMessage="false" showInputMessage="false" sqref="C3:C62" type="list">
      <formula1>Parâmetros!$E$25:$E$31</formula1>
      <formula2>0</formula2>
    </dataValidation>
    <dataValidation allowBlank="true" errorStyle="stop" operator="between" showDropDown="false" showErrorMessage="false" showInputMessage="false" sqref="J3:J62" type="list">
      <formula1>Parâmetros!$I$25:$I$27</formula1>
      <formula2>0</formula2>
    </dataValidation>
    <dataValidation allowBlank="true" error="Escolha um ambiente da relação, na aba «PMOC»." errorStyle="stop" errorTitle="Ambiente" operator="between" showDropDown="false" showErrorMessage="false" showInputMessage="false" sqref="D3:D62" type="list">
      <formula1>Ambientes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G3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92"/>
    <col collapsed="false" customWidth="true" hidden="false" outlineLevel="0" max="4" min="4" style="0" width="15"/>
    <col collapsed="false" customWidth="true" hidden="true" outlineLevel="0" max="5" min="5" style="0" width="8"/>
    <col collapsed="false" customWidth="true" hidden="true" outlineLevel="0" max="7" min="6" style="0" width="10"/>
  </cols>
  <sheetData>
    <row r="1" customFormat="false" ht="17.35" hidden="false" customHeight="false" outlineLevel="0" collapsed="false">
      <c r="A1" s="14" t="s">
        <v>205</v>
      </c>
      <c r="C1" s="39" t="s">
        <v>206</v>
      </c>
    </row>
    <row r="2" customFormat="false" ht="31.5" hidden="false" customHeight="true" outlineLevel="0" collapsed="false">
      <c r="A2" s="24" t="s">
        <v>207</v>
      </c>
      <c r="B2" s="24" t="s">
        <v>208</v>
      </c>
      <c r="C2" s="24" t="s">
        <v>209</v>
      </c>
      <c r="D2" s="24" t="s">
        <v>210</v>
      </c>
      <c r="E2" s="24" t="s">
        <v>211</v>
      </c>
      <c r="F2" s="24" t="s">
        <v>212</v>
      </c>
      <c r="G2" s="24" t="s">
        <v>213</v>
      </c>
    </row>
    <row r="3" customFormat="false" ht="18" hidden="false" customHeight="true" outlineLevel="0" collapsed="false">
      <c r="A3" s="32" t="s">
        <v>72</v>
      </c>
      <c r="B3" s="32" t="s">
        <v>214</v>
      </c>
      <c r="C3" s="32" t="s">
        <v>215</v>
      </c>
      <c r="D3" s="33" t="s">
        <v>73</v>
      </c>
      <c r="E3" s="43" t="n">
        <f aca="false">IFERROR(MATCH($D3,Parâmetros!$F$25:$F$28,0),"")</f>
        <v>1</v>
      </c>
      <c r="F3" s="43" t="n">
        <f aca="false">IF($A3="","",IF('Folha de Campo'!$G$4="","",IF(AND($A3='Folha de Campo'!$C$5,$E3&lt;&gt;"",$E3&lt;='Folha de Campo'!$G$4),COUNTIFS($A$3:$A3,'Folha de Campo'!$C$5,$E$3:$E3,"&lt;="&amp;'Folha de Campo'!$G$4),"")))</f>
        <v>1</v>
      </c>
      <c r="G3" s="43" t="str">
        <f aca="false">IF($A3="","",$A3&amp;"|"&amp;$C3)</f>
        <v>Split hi-wall|Limpar (quando recuperável) ou substituir (quando descartável) o elemento filtrante</v>
      </c>
    </row>
    <row r="4" customFormat="false" ht="18" hidden="false" customHeight="true" outlineLevel="0" collapsed="false">
      <c r="A4" s="32" t="s">
        <v>72</v>
      </c>
      <c r="B4" s="32" t="s">
        <v>214</v>
      </c>
      <c r="C4" s="32" t="s">
        <v>216</v>
      </c>
      <c r="D4" s="33" t="s">
        <v>73</v>
      </c>
      <c r="E4" s="43" t="n">
        <f aca="false">IFERROR(MATCH($D4,Parâmetros!$F$25:$F$28,0),"")</f>
        <v>1</v>
      </c>
      <c r="F4" s="43" t="n">
        <f aca="false">IF($A4="","",IF('Folha de Campo'!$G$4="","",IF(AND($A4='Folha de Campo'!$C$5,$E4&lt;&gt;"",$E4&lt;='Folha de Campo'!$G$4),COUNTIFS($A$3:$A4,'Folha de Campo'!$C$5,$E$3:$E4,"&lt;="&amp;'Folha de Campo'!$G$4),"")))</f>
        <v>2</v>
      </c>
      <c r="G4" s="43" t="str">
        <f aca="false">IF($A4="","",$A4&amp;"|"&amp;$C4)</f>
        <v>Split hi-wall|Verificar e eliminar as frestas dos filtros</v>
      </c>
    </row>
    <row r="5" customFormat="false" ht="18" hidden="false" customHeight="true" outlineLevel="0" collapsed="false">
      <c r="A5" s="32" t="s">
        <v>72</v>
      </c>
      <c r="B5" s="32" t="s">
        <v>217</v>
      </c>
      <c r="C5" s="32" t="s">
        <v>218</v>
      </c>
      <c r="D5" s="33" t="s">
        <v>73</v>
      </c>
      <c r="E5" s="43" t="n">
        <f aca="false">IFERROR(MATCH($D5,Parâmetros!$F$25:$F$28,0),"")</f>
        <v>1</v>
      </c>
      <c r="F5" s="43" t="n">
        <f aca="false">IF($A5="","",IF('Folha de Campo'!$G$4="","",IF(AND($A5='Folha de Campo'!$C$5,$E5&lt;&gt;"",$E5&lt;='Folha de Campo'!$G$4),COUNTIFS($A$3:$A5,'Folha de Campo'!$C$5,$E$3:$E5,"&lt;="&amp;'Folha de Campo'!$G$4),"")))</f>
        <v>3</v>
      </c>
      <c r="G5" s="43" t="str">
        <f aca="false">IF($A5="","",$A5&amp;"|"&amp;$C5)</f>
        <v>Split hi-wall|Verificar e eliminar sujeira, danos e corrosão no gabinete e na moldura da serpentina</v>
      </c>
    </row>
    <row r="6" customFormat="false" ht="18" hidden="false" customHeight="true" outlineLevel="0" collapsed="false">
      <c r="A6" s="32" t="s">
        <v>72</v>
      </c>
      <c r="B6" s="32" t="s">
        <v>219</v>
      </c>
      <c r="C6" s="32" t="s">
        <v>220</v>
      </c>
      <c r="D6" s="33" t="s">
        <v>73</v>
      </c>
      <c r="E6" s="43" t="n">
        <f aca="false">IFERROR(MATCH($D6,Parâmetros!$F$25:$F$28,0),"")</f>
        <v>1</v>
      </c>
      <c r="F6" s="43" t="n">
        <f aca="false">IF($A6="","",IF('Folha de Campo'!$G$4="","",IF(AND($A6='Folha de Campo'!$C$5,$E6&lt;&gt;"",$E6&lt;='Folha de Campo'!$G$4),COUNTIFS($A$3:$A6,'Folha de Campo'!$C$5,$E$3:$E6,"&lt;="&amp;'Folha de Campo'!$G$4),"")))</f>
        <v>4</v>
      </c>
      <c r="G6" s="43" t="str">
        <f aca="false">IF($A6="","",$A6&amp;"|"&amp;$C6)</f>
        <v>Split hi-wall|Verificar a operação de drenagem de água da bandeja</v>
      </c>
    </row>
    <row r="7" customFormat="false" ht="18" hidden="false" customHeight="true" outlineLevel="0" collapsed="false">
      <c r="A7" s="32" t="s">
        <v>72</v>
      </c>
      <c r="B7" s="32" t="s">
        <v>221</v>
      </c>
      <c r="C7" s="32" t="s">
        <v>222</v>
      </c>
      <c r="D7" s="33" t="s">
        <v>73</v>
      </c>
      <c r="E7" s="43" t="n">
        <f aca="false">IFERROR(MATCH($D7,Parâmetros!$F$25:$F$28,0),"")</f>
        <v>1</v>
      </c>
      <c r="F7" s="43" t="n">
        <f aca="false">IF($A7="","",IF('Folha de Campo'!$G$4="","",IF(AND($A7='Folha de Campo'!$C$5,$E7&lt;&gt;"",$E7&lt;='Folha de Campo'!$G$4),COUNTIFS($A$3:$A7,'Folha de Campo'!$C$5,$E$3:$E7,"&lt;="&amp;'Folha de Campo'!$G$4),"")))</f>
        <v>5</v>
      </c>
      <c r="G7" s="43" t="str">
        <f aca="false">IF($A7="","",$A7&amp;"|"&amp;$C7)</f>
        <v>Split hi-wall|Verificar odores desagradáveis e ruídos anormais em operação</v>
      </c>
    </row>
    <row r="8" customFormat="false" ht="18" hidden="false" customHeight="true" outlineLevel="0" collapsed="false">
      <c r="A8" s="32" t="s">
        <v>72</v>
      </c>
      <c r="B8" s="32" t="s">
        <v>217</v>
      </c>
      <c r="C8" s="32" t="s">
        <v>223</v>
      </c>
      <c r="D8" s="33" t="s">
        <v>78</v>
      </c>
      <c r="E8" s="43" t="n">
        <f aca="false">IFERROR(MATCH($D8,Parâmetros!$F$25:$F$28,0),"")</f>
        <v>2</v>
      </c>
      <c r="F8" s="43" t="n">
        <f aca="false">IF($A8="","",IF('Folha de Campo'!$G$4="","",IF(AND($A8='Folha de Campo'!$C$5,$E8&lt;&gt;"",$E8&lt;='Folha de Campo'!$G$4),COUNTIFS($A$3:$A8,'Folha de Campo'!$C$5,$E$3:$E8,"&lt;="&amp;'Folha de Campo'!$G$4),"")))</f>
        <v>6</v>
      </c>
      <c r="G8" s="43" t="str">
        <f aca="false">IF($A8="","",$A8&amp;"|"&amp;$C8)</f>
        <v>Split hi-wall|Lavar a bandeja e a serpentina com remoção do biofilme (lodo), sem produto desengraxante ou corrosivo</v>
      </c>
    </row>
    <row r="9" customFormat="false" ht="18" hidden="false" customHeight="true" outlineLevel="0" collapsed="false">
      <c r="A9" s="32" t="s">
        <v>72</v>
      </c>
      <c r="B9" s="32" t="s">
        <v>217</v>
      </c>
      <c r="C9" s="32" t="s">
        <v>224</v>
      </c>
      <c r="D9" s="33" t="s">
        <v>78</v>
      </c>
      <c r="E9" s="43" t="n">
        <f aca="false">IFERROR(MATCH($D9,Parâmetros!$F$25:$F$28,0),"")</f>
        <v>2</v>
      </c>
      <c r="F9" s="43" t="n">
        <f aca="false">IF($A9="","",IF('Folha de Campo'!$G$4="","",IF(AND($A9='Folha de Campo'!$C$5,$E9&lt;&gt;"",$E9&lt;='Folha de Campo'!$G$4),COUNTIFS($A$3:$A9,'Folha de Campo'!$C$5,$E$3:$E9,"&lt;="&amp;'Folha de Campo'!$G$4),"")))</f>
        <v>7</v>
      </c>
      <c r="G9" s="43" t="str">
        <f aca="false">IF($A9="","",$A9&amp;"|"&amp;$C9)</f>
        <v>Split hi-wall|Limpar o gabinete, a turbina e a hélice do ventilador</v>
      </c>
    </row>
    <row r="10" customFormat="false" ht="18" hidden="false" customHeight="true" outlineLevel="0" collapsed="false">
      <c r="A10" s="32" t="s">
        <v>72</v>
      </c>
      <c r="B10" s="32" t="s">
        <v>225</v>
      </c>
      <c r="C10" s="32" t="s">
        <v>226</v>
      </c>
      <c r="D10" s="33" t="s">
        <v>78</v>
      </c>
      <c r="E10" s="43" t="n">
        <f aca="false">IFERROR(MATCH($D10,Parâmetros!$F$25:$F$28,0),"")</f>
        <v>2</v>
      </c>
      <c r="F10" s="43" t="n">
        <f aca="false">IF($A10="","",IF('Folha de Campo'!$G$4="","",IF(AND($A10='Folha de Campo'!$C$5,$E10&lt;&gt;"",$E10&lt;='Folha de Campo'!$G$4),COUNTIFS($A$3:$A10,'Folha de Campo'!$C$5,$E$3:$E10,"&lt;="&amp;'Folha de Campo'!$G$4),"")))</f>
        <v>8</v>
      </c>
      <c r="G10" s="43" t="str">
        <f aca="false">IF($A10="","",$A10&amp;"|"&amp;$C10)</f>
        <v>Split hi-wall|Verificar e eliminar sujeira, danos e corrosão na condensadora e limpar a serpentina</v>
      </c>
    </row>
    <row r="11" customFormat="false" ht="18" hidden="false" customHeight="true" outlineLevel="0" collapsed="false">
      <c r="A11" s="32" t="s">
        <v>72</v>
      </c>
      <c r="B11" s="32" t="s">
        <v>219</v>
      </c>
      <c r="C11" s="32" t="s">
        <v>227</v>
      </c>
      <c r="D11" s="33" t="s">
        <v>78</v>
      </c>
      <c r="E11" s="43" t="n">
        <f aca="false">IFERROR(MATCH($D11,Parâmetros!$F$25:$F$28,0),"")</f>
        <v>2</v>
      </c>
      <c r="F11" s="43" t="n">
        <f aca="false">IF($A11="","",IF('Folha de Campo'!$G$4="","",IF(AND($A11='Folha de Campo'!$C$5,$E11&lt;&gt;"",$E11&lt;='Folha de Campo'!$G$4),COUNTIFS($A$3:$A11,'Folha de Campo'!$C$5,$E$3:$E11,"&lt;="&amp;'Folha de Campo'!$G$4),"")))</f>
        <v>9</v>
      </c>
      <c r="G11" s="43" t="str">
        <f aca="false">IF($A11="","",$A11&amp;"|"&amp;$C11)</f>
        <v>Split hi-wall|Desobstruir e higienizar a tubulação de dreno</v>
      </c>
    </row>
    <row r="12" customFormat="false" ht="18" hidden="false" customHeight="true" outlineLevel="0" collapsed="false">
      <c r="A12" s="32" t="s">
        <v>72</v>
      </c>
      <c r="B12" s="32" t="s">
        <v>228</v>
      </c>
      <c r="C12" s="32" t="s">
        <v>229</v>
      </c>
      <c r="D12" s="33" t="s">
        <v>83</v>
      </c>
      <c r="E12" s="43" t="n">
        <f aca="false">IFERROR(MATCH($D12,Parâmetros!$F$25:$F$28,0),"")</f>
        <v>3</v>
      </c>
      <c r="F12" s="43" t="str">
        <f aca="false">IF($A12="","",IF('Folha de Campo'!$G$4="","",IF(AND($A12='Folha de Campo'!$C$5,$E12&lt;&gt;"",$E12&lt;='Folha de Campo'!$G$4),COUNTIFS($A$3:$A12,'Folha de Campo'!$C$5,$E$3:$E12,"&lt;="&amp;'Folha de Campo'!$G$4),"")))</f>
        <v/>
      </c>
      <c r="G12" s="43" t="str">
        <f aca="false">IF($A12="","",$A12&amp;"|"&amp;$C12)</f>
        <v>Split hi-wall|Verificar o aperto e o estado das conexões elétricas e medir a corrente de operação</v>
      </c>
    </row>
    <row r="13" customFormat="false" ht="18" hidden="false" customHeight="true" outlineLevel="0" collapsed="false">
      <c r="A13" s="32" t="s">
        <v>72</v>
      </c>
      <c r="B13" s="32" t="s">
        <v>230</v>
      </c>
      <c r="C13" s="32" t="s">
        <v>231</v>
      </c>
      <c r="D13" s="33" t="s">
        <v>83</v>
      </c>
      <c r="E13" s="43" t="n">
        <f aca="false">IFERROR(MATCH($D13,Parâmetros!$F$25:$F$28,0),"")</f>
        <v>3</v>
      </c>
      <c r="F13" s="43" t="str">
        <f aca="false">IF($A13="","",IF('Folha de Campo'!$G$4="","",IF(AND($A13='Folha de Campo'!$C$5,$E13&lt;&gt;"",$E13&lt;='Folha de Campo'!$G$4),COUNTIFS($A$3:$A13,'Folha de Campo'!$C$5,$E$3:$E13,"&lt;="&amp;'Folha de Campo'!$G$4),"")))</f>
        <v/>
      </c>
      <c r="G13" s="43" t="str">
        <f aca="false">IF($A13="","",$A13&amp;"|"&amp;$C13)</f>
        <v>Split hi-wall|Verificar vazamentos e a carga de fluido refrigerante (pressões de operação)</v>
      </c>
    </row>
    <row r="14" customFormat="false" ht="18" hidden="false" customHeight="true" outlineLevel="0" collapsed="false">
      <c r="A14" s="32" t="s">
        <v>72</v>
      </c>
      <c r="B14" s="32" t="s">
        <v>217</v>
      </c>
      <c r="C14" s="32" t="s">
        <v>232</v>
      </c>
      <c r="D14" s="33" t="s">
        <v>83</v>
      </c>
      <c r="E14" s="43" t="n">
        <f aca="false">IFERROR(MATCH($D14,Parâmetros!$F$25:$F$28,0),"")</f>
        <v>3</v>
      </c>
      <c r="F14" s="43" t="str">
        <f aca="false">IF($A14="","",IF('Folha de Campo'!$G$4="","",IF(AND($A14='Folha de Campo'!$C$5,$E14&lt;&gt;"",$E14&lt;='Folha de Campo'!$G$4),COUNTIFS($A$3:$A14,'Folha de Campo'!$C$5,$E$3:$E14,"&lt;="&amp;'Folha de Campo'!$G$4),"")))</f>
        <v/>
      </c>
      <c r="G14" s="43" t="str">
        <f aca="false">IF($A14="","",$A14&amp;"|"&amp;$C14)</f>
        <v>Split hi-wall|Verificar o estado de conservação do isolamento termoacústico (preservado e sem bolor)</v>
      </c>
    </row>
    <row r="15" customFormat="false" ht="18" hidden="false" customHeight="true" outlineLevel="0" collapsed="false">
      <c r="A15" s="32" t="s">
        <v>72</v>
      </c>
      <c r="B15" s="32" t="s">
        <v>225</v>
      </c>
      <c r="C15" s="32" t="s">
        <v>233</v>
      </c>
      <c r="D15" s="33" t="s">
        <v>88</v>
      </c>
      <c r="E15" s="43" t="n">
        <f aca="false">IFERROR(MATCH($D15,Parâmetros!$F$25:$F$28,0),"")</f>
        <v>4</v>
      </c>
      <c r="F15" s="43" t="str">
        <f aca="false">IF($A15="","",IF('Folha de Campo'!$G$4="","",IF(AND($A15='Folha de Campo'!$C$5,$E15&lt;&gt;"",$E15&lt;='Folha de Campo'!$G$4),COUNTIFS($A$3:$A15,'Folha de Campo'!$C$5,$E$3:$E15,"&lt;="&amp;'Folha de Campo'!$G$4),"")))</f>
        <v/>
      </c>
      <c r="G15" s="43" t="str">
        <f aca="false">IF($A15="","",$A15&amp;"|"&amp;$C15)</f>
        <v>Split hi-wall|Verificar a fixação, os coxins e os amortecedores de vibração</v>
      </c>
    </row>
    <row r="16" customFormat="false" ht="18" hidden="false" customHeight="true" outlineLevel="0" collapsed="false">
      <c r="A16" s="32" t="s">
        <v>72</v>
      </c>
      <c r="B16" s="32" t="s">
        <v>230</v>
      </c>
      <c r="C16" s="32" t="s">
        <v>234</v>
      </c>
      <c r="D16" s="33" t="s">
        <v>88</v>
      </c>
      <c r="E16" s="43" t="n">
        <f aca="false">IFERROR(MATCH($D16,Parâmetros!$F$25:$F$28,0),"")</f>
        <v>4</v>
      </c>
      <c r="F16" s="43" t="str">
        <f aca="false">IF($A16="","",IF('Folha de Campo'!$G$4="","",IF(AND($A16='Folha de Campo'!$C$5,$E16&lt;&gt;"",$E16&lt;='Folha de Campo'!$G$4),COUNTIFS($A$3:$A16,'Folha de Campo'!$C$5,$E$3:$E16,"&lt;="&amp;'Folha de Campo'!$G$4),"")))</f>
        <v/>
      </c>
      <c r="G16" s="43" t="str">
        <f aca="false">IF($A16="","",$A16&amp;"|"&amp;$C16)</f>
        <v>Split hi-wall|Verificar o isolamento térmico da linha frigorígena e refazer onde houver dano</v>
      </c>
    </row>
    <row r="17" customFormat="false" ht="18" hidden="false" customHeight="true" outlineLevel="0" collapsed="false">
      <c r="A17" s="32" t="s">
        <v>77</v>
      </c>
      <c r="B17" s="32" t="s">
        <v>214</v>
      </c>
      <c r="C17" s="32" t="s">
        <v>215</v>
      </c>
      <c r="D17" s="33" t="s">
        <v>73</v>
      </c>
      <c r="E17" s="43" t="n">
        <f aca="false">IFERROR(MATCH($D17,Parâmetros!$F$25:$F$28,0),"")</f>
        <v>1</v>
      </c>
      <c r="F17" s="43" t="str">
        <f aca="false">IF($A17="","",IF('Folha de Campo'!$G$4="","",IF(AND($A17='Folha de Campo'!$C$5,$E17&lt;&gt;"",$E17&lt;='Folha de Campo'!$G$4),COUNTIFS($A$3:$A17,'Folha de Campo'!$C$5,$E$3:$E17,"&lt;="&amp;'Folha de Campo'!$G$4),"")))</f>
        <v/>
      </c>
      <c r="G17" s="43" t="str">
        <f aca="false">IF($A17="","",$A17&amp;"|"&amp;$C17)</f>
        <v>Split cassete / piso-teto|Limpar (quando recuperável) ou substituir (quando descartável) o elemento filtrante</v>
      </c>
    </row>
    <row r="18" customFormat="false" ht="18" hidden="false" customHeight="true" outlineLevel="0" collapsed="false">
      <c r="A18" s="32" t="s">
        <v>77</v>
      </c>
      <c r="B18" s="32" t="s">
        <v>214</v>
      </c>
      <c r="C18" s="32" t="s">
        <v>216</v>
      </c>
      <c r="D18" s="33" t="s">
        <v>73</v>
      </c>
      <c r="E18" s="43" t="n">
        <f aca="false">IFERROR(MATCH($D18,Parâmetros!$F$25:$F$28,0),"")</f>
        <v>1</v>
      </c>
      <c r="F18" s="43" t="str">
        <f aca="false">IF($A18="","",IF('Folha de Campo'!$G$4="","",IF(AND($A18='Folha de Campo'!$C$5,$E18&lt;&gt;"",$E18&lt;='Folha de Campo'!$G$4),COUNTIFS($A$3:$A18,'Folha de Campo'!$C$5,$E$3:$E18,"&lt;="&amp;'Folha de Campo'!$G$4),"")))</f>
        <v/>
      </c>
      <c r="G18" s="43" t="str">
        <f aca="false">IF($A18="","",$A18&amp;"|"&amp;$C18)</f>
        <v>Split cassete / piso-teto|Verificar e eliminar as frestas dos filtros</v>
      </c>
    </row>
    <row r="19" customFormat="false" ht="18" hidden="false" customHeight="true" outlineLevel="0" collapsed="false">
      <c r="A19" s="32" t="s">
        <v>77</v>
      </c>
      <c r="B19" s="32" t="s">
        <v>217</v>
      </c>
      <c r="C19" s="32" t="s">
        <v>235</v>
      </c>
      <c r="D19" s="33" t="s">
        <v>73</v>
      </c>
      <c r="E19" s="43" t="n">
        <f aca="false">IFERROR(MATCH($D19,Parâmetros!$F$25:$F$28,0),"")</f>
        <v>1</v>
      </c>
      <c r="F19" s="43" t="str">
        <f aca="false">IF($A19="","",IF('Folha de Campo'!$G$4="","",IF(AND($A19='Folha de Campo'!$C$5,$E19&lt;&gt;"",$E19&lt;='Folha de Campo'!$G$4),COUNTIFS($A$3:$A19,'Folha de Campo'!$C$5,$E$3:$E19,"&lt;="&amp;'Folha de Campo'!$G$4),"")))</f>
        <v/>
      </c>
      <c r="G19" s="43" t="str">
        <f aca="false">IF($A19="","",$A19&amp;"|"&amp;$C19)</f>
        <v>Split cassete / piso-teto|Verificar e eliminar sujeira, danos e corrosão no gabinete, na moldura da serpentina e na bandeja</v>
      </c>
    </row>
    <row r="20" customFormat="false" ht="18" hidden="false" customHeight="true" outlineLevel="0" collapsed="false">
      <c r="A20" s="32" t="s">
        <v>77</v>
      </c>
      <c r="B20" s="32" t="s">
        <v>219</v>
      </c>
      <c r="C20" s="32" t="s">
        <v>236</v>
      </c>
      <c r="D20" s="33" t="s">
        <v>73</v>
      </c>
      <c r="E20" s="43" t="n">
        <f aca="false">IFERROR(MATCH($D20,Parâmetros!$F$25:$F$28,0),"")</f>
        <v>1</v>
      </c>
      <c r="F20" s="43" t="str">
        <f aca="false">IF($A20="","",IF('Folha de Campo'!$G$4="","",IF(AND($A20='Folha de Campo'!$C$5,$E20&lt;&gt;"",$E20&lt;='Folha de Campo'!$G$4),COUNTIFS($A$3:$A20,'Folha de Campo'!$C$5,$E$3:$E20,"&lt;="&amp;'Folha de Campo'!$G$4),"")))</f>
        <v/>
      </c>
      <c r="G20" s="43" t="str">
        <f aca="false">IF($A20="","",$A20&amp;"|"&amp;$C20)</f>
        <v>Split cassete / piso-teto|Verificar a operação da bomba de dreno e o escoamento da bandeja</v>
      </c>
    </row>
    <row r="21" customFormat="false" ht="18" hidden="false" customHeight="true" outlineLevel="0" collapsed="false">
      <c r="A21" s="32" t="s">
        <v>77</v>
      </c>
      <c r="B21" s="32" t="s">
        <v>237</v>
      </c>
      <c r="C21" s="32" t="s">
        <v>238</v>
      </c>
      <c r="D21" s="33" t="s">
        <v>73</v>
      </c>
      <c r="E21" s="43" t="n">
        <f aca="false">IFERROR(MATCH($D21,Parâmetros!$F$25:$F$28,0),"")</f>
        <v>1</v>
      </c>
      <c r="F21" s="43" t="str">
        <f aca="false">IF($A21="","",IF('Folha de Campo'!$G$4="","",IF(AND($A21='Folha de Campo'!$C$5,$E21&lt;&gt;"",$E21&lt;='Folha de Campo'!$G$4),COUNTIFS($A$3:$A21,'Folha de Campo'!$C$5,$E$3:$E21,"&lt;="&amp;'Folha de Campo'!$G$4),"")))</f>
        <v/>
      </c>
      <c r="G21" s="43" t="str">
        <f aca="false">IF($A21="","",$A21&amp;"|"&amp;$C21)</f>
        <v>Split cassete / piso-teto|Verificar e eliminar sujeira nas bocas de insuflamento e retorno</v>
      </c>
    </row>
    <row r="22" customFormat="false" ht="18" hidden="false" customHeight="true" outlineLevel="0" collapsed="false">
      <c r="A22" s="32" t="s">
        <v>77</v>
      </c>
      <c r="B22" s="32" t="s">
        <v>217</v>
      </c>
      <c r="C22" s="32" t="s">
        <v>223</v>
      </c>
      <c r="D22" s="33" t="s">
        <v>78</v>
      </c>
      <c r="E22" s="43" t="n">
        <f aca="false">IFERROR(MATCH($D22,Parâmetros!$F$25:$F$28,0),"")</f>
        <v>2</v>
      </c>
      <c r="F22" s="43" t="str">
        <f aca="false">IF($A22="","",IF('Folha de Campo'!$G$4="","",IF(AND($A22='Folha de Campo'!$C$5,$E22&lt;&gt;"",$E22&lt;='Folha de Campo'!$G$4),COUNTIFS($A$3:$A22,'Folha de Campo'!$C$5,$E$3:$E22,"&lt;="&amp;'Folha de Campo'!$G$4),"")))</f>
        <v/>
      </c>
      <c r="G22" s="43" t="str">
        <f aca="false">IF($A22="","",$A22&amp;"|"&amp;$C22)</f>
        <v>Split cassete / piso-teto|Lavar a bandeja e a serpentina com remoção do biofilme (lodo), sem produto desengraxante ou corrosivo</v>
      </c>
    </row>
    <row r="23" customFormat="false" ht="18" hidden="false" customHeight="true" outlineLevel="0" collapsed="false">
      <c r="A23" s="32" t="s">
        <v>77</v>
      </c>
      <c r="B23" s="32" t="s">
        <v>217</v>
      </c>
      <c r="C23" s="32" t="s">
        <v>239</v>
      </c>
      <c r="D23" s="33" t="s">
        <v>78</v>
      </c>
      <c r="E23" s="43" t="n">
        <f aca="false">IFERROR(MATCH($D23,Parâmetros!$F$25:$F$28,0),"")</f>
        <v>2</v>
      </c>
      <c r="F23" s="43" t="str">
        <f aca="false">IF($A23="","",IF('Folha de Campo'!$G$4="","",IF(AND($A23='Folha de Campo'!$C$5,$E23&lt;&gt;"",$E23&lt;='Folha de Campo'!$G$4),COUNTIFS($A$3:$A23,'Folha de Campo'!$C$5,$E$3:$E23,"&lt;="&amp;'Folha de Campo'!$G$4),"")))</f>
        <v/>
      </c>
      <c r="G23" s="43" t="str">
        <f aca="false">IF($A23="","",$A23&amp;"|"&amp;$C23)</f>
        <v>Split cassete / piso-teto|Limpar o gabinete e o rotor do ventilador</v>
      </c>
    </row>
    <row r="24" customFormat="false" ht="18" hidden="false" customHeight="true" outlineLevel="0" collapsed="false">
      <c r="A24" s="32" t="s">
        <v>77</v>
      </c>
      <c r="B24" s="32" t="s">
        <v>225</v>
      </c>
      <c r="C24" s="32" t="s">
        <v>226</v>
      </c>
      <c r="D24" s="33" t="s">
        <v>78</v>
      </c>
      <c r="E24" s="43" t="n">
        <f aca="false">IFERROR(MATCH($D24,Parâmetros!$F$25:$F$28,0),"")</f>
        <v>2</v>
      </c>
      <c r="F24" s="43" t="str">
        <f aca="false">IF($A24="","",IF('Folha de Campo'!$G$4="","",IF(AND($A24='Folha de Campo'!$C$5,$E24&lt;&gt;"",$E24&lt;='Folha de Campo'!$G$4),COUNTIFS($A$3:$A24,'Folha de Campo'!$C$5,$E$3:$E24,"&lt;="&amp;'Folha de Campo'!$G$4),"")))</f>
        <v/>
      </c>
      <c r="G24" s="43" t="str">
        <f aca="false">IF($A24="","",$A24&amp;"|"&amp;$C24)</f>
        <v>Split cassete / piso-teto|Verificar e eliminar sujeira, danos e corrosão na condensadora e limpar a serpentina</v>
      </c>
    </row>
    <row r="25" customFormat="false" ht="18" hidden="false" customHeight="true" outlineLevel="0" collapsed="false">
      <c r="A25" s="32" t="s">
        <v>77</v>
      </c>
      <c r="B25" s="32" t="s">
        <v>219</v>
      </c>
      <c r="C25" s="32" t="s">
        <v>240</v>
      </c>
      <c r="D25" s="33" t="s">
        <v>78</v>
      </c>
      <c r="E25" s="43" t="n">
        <f aca="false">IFERROR(MATCH($D25,Parâmetros!$F$25:$F$28,0),"")</f>
        <v>2</v>
      </c>
      <c r="F25" s="43" t="str">
        <f aca="false">IF($A25="","",IF('Folha de Campo'!$G$4="","",IF(AND($A25='Folha de Campo'!$C$5,$E25&lt;&gt;"",$E25&lt;='Folha de Campo'!$G$4),COUNTIFS($A$3:$A25,'Folha de Campo'!$C$5,$E$3:$E25,"&lt;="&amp;'Folha de Campo'!$G$4),"")))</f>
        <v/>
      </c>
      <c r="G25" s="43" t="str">
        <f aca="false">IF($A25="","",$A25&amp;"|"&amp;$C25)</f>
        <v>Split cassete / piso-teto|Desobstruir e higienizar a tubulação de dreno e testar a boia de nível</v>
      </c>
    </row>
    <row r="26" customFormat="false" ht="18" hidden="false" customHeight="true" outlineLevel="0" collapsed="false">
      <c r="A26" s="32" t="s">
        <v>77</v>
      </c>
      <c r="B26" s="32" t="s">
        <v>228</v>
      </c>
      <c r="C26" s="32" t="s">
        <v>229</v>
      </c>
      <c r="D26" s="33" t="s">
        <v>83</v>
      </c>
      <c r="E26" s="43" t="n">
        <f aca="false">IFERROR(MATCH($D26,Parâmetros!$F$25:$F$28,0),"")</f>
        <v>3</v>
      </c>
      <c r="F26" s="43" t="str">
        <f aca="false">IF($A26="","",IF('Folha de Campo'!$G$4="","",IF(AND($A26='Folha de Campo'!$C$5,$E26&lt;&gt;"",$E26&lt;='Folha de Campo'!$G$4),COUNTIFS($A$3:$A26,'Folha de Campo'!$C$5,$E$3:$E26,"&lt;="&amp;'Folha de Campo'!$G$4),"")))</f>
        <v/>
      </c>
      <c r="G26" s="43" t="str">
        <f aca="false">IF($A26="","",$A26&amp;"|"&amp;$C26)</f>
        <v>Split cassete / piso-teto|Verificar o aperto e o estado das conexões elétricas e medir a corrente de operação</v>
      </c>
    </row>
    <row r="27" customFormat="false" ht="18" hidden="false" customHeight="true" outlineLevel="0" collapsed="false">
      <c r="A27" s="32" t="s">
        <v>77</v>
      </c>
      <c r="B27" s="32" t="s">
        <v>230</v>
      </c>
      <c r="C27" s="32" t="s">
        <v>231</v>
      </c>
      <c r="D27" s="33" t="s">
        <v>83</v>
      </c>
      <c r="E27" s="43" t="n">
        <f aca="false">IFERROR(MATCH($D27,Parâmetros!$F$25:$F$28,0),"")</f>
        <v>3</v>
      </c>
      <c r="F27" s="43" t="str">
        <f aca="false">IF($A27="","",IF('Folha de Campo'!$G$4="","",IF(AND($A27='Folha de Campo'!$C$5,$E27&lt;&gt;"",$E27&lt;='Folha de Campo'!$G$4),COUNTIFS($A$3:$A27,'Folha de Campo'!$C$5,$E$3:$E27,"&lt;="&amp;'Folha de Campo'!$G$4),"")))</f>
        <v/>
      </c>
      <c r="G27" s="43" t="str">
        <f aca="false">IF($A27="","",$A27&amp;"|"&amp;$C27)</f>
        <v>Split cassete / piso-teto|Verificar vazamentos e a carga de fluido refrigerante (pressões de operação)</v>
      </c>
    </row>
    <row r="28" customFormat="false" ht="18" hidden="false" customHeight="true" outlineLevel="0" collapsed="false">
      <c r="A28" s="32" t="s">
        <v>77</v>
      </c>
      <c r="B28" s="32" t="s">
        <v>217</v>
      </c>
      <c r="C28" s="32" t="s">
        <v>232</v>
      </c>
      <c r="D28" s="33" t="s">
        <v>83</v>
      </c>
      <c r="E28" s="43" t="n">
        <f aca="false">IFERROR(MATCH($D28,Parâmetros!$F$25:$F$28,0),"")</f>
        <v>3</v>
      </c>
      <c r="F28" s="43" t="str">
        <f aca="false">IF($A28="","",IF('Folha de Campo'!$G$4="","",IF(AND($A28='Folha de Campo'!$C$5,$E28&lt;&gt;"",$E28&lt;='Folha de Campo'!$G$4),COUNTIFS($A$3:$A28,'Folha de Campo'!$C$5,$E$3:$E28,"&lt;="&amp;'Folha de Campo'!$G$4),"")))</f>
        <v/>
      </c>
      <c r="G28" s="43" t="str">
        <f aca="false">IF($A28="","",$A28&amp;"|"&amp;$C28)</f>
        <v>Split cassete / piso-teto|Verificar o estado de conservação do isolamento termoacústico (preservado e sem bolor)</v>
      </c>
    </row>
    <row r="29" customFormat="false" ht="18" hidden="false" customHeight="true" outlineLevel="0" collapsed="false">
      <c r="A29" s="32" t="s">
        <v>77</v>
      </c>
      <c r="B29" s="32" t="s">
        <v>237</v>
      </c>
      <c r="C29" s="32" t="s">
        <v>241</v>
      </c>
      <c r="D29" s="33" t="s">
        <v>88</v>
      </c>
      <c r="E29" s="43" t="n">
        <f aca="false">IFERROR(MATCH($D29,Parâmetros!$F$25:$F$28,0),"")</f>
        <v>4</v>
      </c>
      <c r="F29" s="43" t="str">
        <f aca="false">IF($A29="","",IF('Folha de Campo'!$G$4="","",IF(AND($A29='Folha de Campo'!$C$5,$E29&lt;&gt;"",$E29&lt;='Folha de Campo'!$G$4),COUNTIFS($A$3:$A29,'Folha de Campo'!$C$5,$E$3:$E29,"&lt;="&amp;'Folha de Campo'!$G$4),"")))</f>
        <v/>
      </c>
      <c r="G29" s="43" t="str">
        <f aca="false">IF($A29="","",$A29&amp;"|"&amp;$C29)</f>
        <v>Split cassete / piso-teto|Medir a vazão de ar nas bocas de insuflamento</v>
      </c>
    </row>
    <row r="30" customFormat="false" ht="18" hidden="false" customHeight="true" outlineLevel="0" collapsed="false">
      <c r="A30" s="32" t="s">
        <v>77</v>
      </c>
      <c r="B30" s="32" t="s">
        <v>225</v>
      </c>
      <c r="C30" s="32" t="s">
        <v>233</v>
      </c>
      <c r="D30" s="33" t="s">
        <v>88</v>
      </c>
      <c r="E30" s="43" t="n">
        <f aca="false">IFERROR(MATCH($D30,Parâmetros!$F$25:$F$28,0),"")</f>
        <v>4</v>
      </c>
      <c r="F30" s="43" t="str">
        <f aca="false">IF($A30="","",IF('Folha de Campo'!$G$4="","",IF(AND($A30='Folha de Campo'!$C$5,$E30&lt;&gt;"",$E30&lt;='Folha de Campo'!$G$4),COUNTIFS($A$3:$A30,'Folha de Campo'!$C$5,$E$3:$E30,"&lt;="&amp;'Folha de Campo'!$G$4),"")))</f>
        <v/>
      </c>
      <c r="G30" s="43" t="str">
        <f aca="false">IF($A30="","",$A30&amp;"|"&amp;$C30)</f>
        <v>Split cassete / piso-teto|Verificar a fixação, os coxins e os amortecedores de vibração</v>
      </c>
    </row>
    <row r="31" customFormat="false" ht="18" hidden="false" customHeight="true" outlineLevel="0" collapsed="false">
      <c r="A31" s="32" t="s">
        <v>82</v>
      </c>
      <c r="B31" s="32" t="s">
        <v>214</v>
      </c>
      <c r="C31" s="32" t="s">
        <v>215</v>
      </c>
      <c r="D31" s="33" t="s">
        <v>73</v>
      </c>
      <c r="E31" s="43" t="n">
        <f aca="false">IFERROR(MATCH($D31,Parâmetros!$F$25:$F$28,0),"")</f>
        <v>1</v>
      </c>
      <c r="F31" s="43" t="str">
        <f aca="false">IF($A31="","",IF('Folha de Campo'!$G$4="","",IF(AND($A31='Folha de Campo'!$C$5,$E31&lt;&gt;"",$E31&lt;='Folha de Campo'!$G$4),COUNTIFS($A$3:$A31,'Folha de Campo'!$C$5,$E$3:$E31,"&lt;="&amp;'Folha de Campo'!$G$4),"")))</f>
        <v/>
      </c>
      <c r="G31" s="43" t="str">
        <f aca="false">IF($A31="","",$A31&amp;"|"&amp;$C31)</f>
        <v>Condicionador de janela|Limpar (quando recuperável) ou substituir (quando descartável) o elemento filtrante</v>
      </c>
    </row>
    <row r="32" customFormat="false" ht="18" hidden="false" customHeight="true" outlineLevel="0" collapsed="false">
      <c r="A32" s="32" t="s">
        <v>82</v>
      </c>
      <c r="B32" s="32" t="s">
        <v>214</v>
      </c>
      <c r="C32" s="32" t="s">
        <v>242</v>
      </c>
      <c r="D32" s="33" t="s">
        <v>73</v>
      </c>
      <c r="E32" s="43" t="n">
        <f aca="false">IFERROR(MATCH($D32,Parâmetros!$F$25:$F$28,0),"")</f>
        <v>1</v>
      </c>
      <c r="F32" s="43" t="str">
        <f aca="false">IF($A32="","",IF('Folha de Campo'!$G$4="","",IF(AND($A32='Folha de Campo'!$C$5,$E32&lt;&gt;"",$E32&lt;='Folha de Campo'!$G$4),COUNTIFS($A$3:$A32,'Folha de Campo'!$C$5,$E$3:$E32,"&lt;="&amp;'Folha de Campo'!$G$4),"")))</f>
        <v/>
      </c>
      <c r="G32" s="43" t="str">
        <f aca="false">IF($A32="","",$A32&amp;"|"&amp;$C32)</f>
        <v>Condicionador de janela|Verificar e eliminar sujeira, danos e corrosão nos filtros e eliminar as frestas</v>
      </c>
    </row>
    <row r="33" customFormat="false" ht="18" hidden="false" customHeight="true" outlineLevel="0" collapsed="false">
      <c r="A33" s="32" t="s">
        <v>82</v>
      </c>
      <c r="B33" s="32" t="s">
        <v>243</v>
      </c>
      <c r="C33" s="32" t="s">
        <v>235</v>
      </c>
      <c r="D33" s="33" t="s">
        <v>73</v>
      </c>
      <c r="E33" s="43" t="n">
        <f aca="false">IFERROR(MATCH($D33,Parâmetros!$F$25:$F$28,0),"")</f>
        <v>1</v>
      </c>
      <c r="F33" s="43" t="str">
        <f aca="false">IF($A33="","",IF('Folha de Campo'!$G$4="","",IF(AND($A33='Folha de Campo'!$C$5,$E33&lt;&gt;"",$E33&lt;='Folha de Campo'!$G$4),COUNTIFS($A$3:$A33,'Folha de Campo'!$C$5,$E$3:$E33,"&lt;="&amp;'Folha de Campo'!$G$4),"")))</f>
        <v/>
      </c>
      <c r="G33" s="43" t="str">
        <f aca="false">IF($A33="","",$A33&amp;"|"&amp;$C33)</f>
        <v>Condicionador de janela|Verificar e eliminar sujeira, danos e corrosão no gabinete, na moldura da serpentina e na bandeja</v>
      </c>
    </row>
    <row r="34" customFormat="false" ht="18" hidden="false" customHeight="true" outlineLevel="0" collapsed="false">
      <c r="A34" s="32" t="s">
        <v>82</v>
      </c>
      <c r="B34" s="32" t="s">
        <v>219</v>
      </c>
      <c r="C34" s="32" t="s">
        <v>220</v>
      </c>
      <c r="D34" s="33" t="s">
        <v>73</v>
      </c>
      <c r="E34" s="43" t="n">
        <f aca="false">IFERROR(MATCH($D34,Parâmetros!$F$25:$F$28,0),"")</f>
        <v>1</v>
      </c>
      <c r="F34" s="43" t="str">
        <f aca="false">IF($A34="","",IF('Folha de Campo'!$G$4="","",IF(AND($A34='Folha de Campo'!$C$5,$E34&lt;&gt;"",$E34&lt;='Folha de Campo'!$G$4),COUNTIFS($A$3:$A34,'Folha de Campo'!$C$5,$E$3:$E34,"&lt;="&amp;'Folha de Campo'!$G$4),"")))</f>
        <v/>
      </c>
      <c r="G34" s="43" t="str">
        <f aca="false">IF($A34="","",$A34&amp;"|"&amp;$C34)</f>
        <v>Condicionador de janela|Verificar a operação de drenagem de água da bandeja</v>
      </c>
    </row>
    <row r="35" customFormat="false" ht="18" hidden="false" customHeight="true" outlineLevel="0" collapsed="false">
      <c r="A35" s="32" t="s">
        <v>82</v>
      </c>
      <c r="B35" s="32" t="s">
        <v>243</v>
      </c>
      <c r="C35" s="32" t="s">
        <v>223</v>
      </c>
      <c r="D35" s="33" t="s">
        <v>78</v>
      </c>
      <c r="E35" s="43" t="n">
        <f aca="false">IFERROR(MATCH($D35,Parâmetros!$F$25:$F$28,0),"")</f>
        <v>2</v>
      </c>
      <c r="F35" s="43" t="str">
        <f aca="false">IF($A35="","",IF('Folha de Campo'!$G$4="","",IF(AND($A35='Folha de Campo'!$C$5,$E35&lt;&gt;"",$E35&lt;='Folha de Campo'!$G$4),COUNTIFS($A$3:$A35,'Folha de Campo'!$C$5,$E$3:$E35,"&lt;="&amp;'Folha de Campo'!$G$4),"")))</f>
        <v/>
      </c>
      <c r="G35" s="43" t="str">
        <f aca="false">IF($A35="","",$A35&amp;"|"&amp;$C35)</f>
        <v>Condicionador de janela|Lavar a bandeja e a serpentina com remoção do biofilme (lodo), sem produto desengraxante ou corrosivo</v>
      </c>
    </row>
    <row r="36" customFormat="false" ht="18" hidden="false" customHeight="true" outlineLevel="0" collapsed="false">
      <c r="A36" s="32" t="s">
        <v>82</v>
      </c>
      <c r="B36" s="32" t="s">
        <v>243</v>
      </c>
      <c r="C36" s="32" t="s">
        <v>244</v>
      </c>
      <c r="D36" s="33" t="s">
        <v>78</v>
      </c>
      <c r="E36" s="43" t="n">
        <f aca="false">IFERROR(MATCH($D36,Parâmetros!$F$25:$F$28,0),"")</f>
        <v>2</v>
      </c>
      <c r="F36" s="43" t="str">
        <f aca="false">IF($A36="","",IF('Folha de Campo'!$G$4="","",IF(AND($A36='Folha de Campo'!$C$5,$E36&lt;&gt;"",$E36&lt;='Folha de Campo'!$G$4),COUNTIFS($A$3:$A36,'Folha de Campo'!$C$5,$E$3:$E36,"&lt;="&amp;'Folha de Campo'!$G$4),"")))</f>
        <v/>
      </c>
      <c r="G36" s="43" t="str">
        <f aca="false">IF($A36="","",$A36&amp;"|"&amp;$C36)</f>
        <v>Condicionador de janela|Limpar o gabinete do condicionador</v>
      </c>
    </row>
    <row r="37" customFormat="false" ht="18" hidden="false" customHeight="true" outlineLevel="0" collapsed="false">
      <c r="A37" s="32" t="s">
        <v>82</v>
      </c>
      <c r="B37" s="32" t="s">
        <v>243</v>
      </c>
      <c r="C37" s="32" t="s">
        <v>232</v>
      </c>
      <c r="D37" s="33" t="s">
        <v>83</v>
      </c>
      <c r="E37" s="43" t="n">
        <f aca="false">IFERROR(MATCH($D37,Parâmetros!$F$25:$F$28,0),"")</f>
        <v>3</v>
      </c>
      <c r="F37" s="43" t="str">
        <f aca="false">IF($A37="","",IF('Folha de Campo'!$G$4="","",IF(AND($A37='Folha de Campo'!$C$5,$E37&lt;&gt;"",$E37&lt;='Folha de Campo'!$G$4),COUNTIFS($A$3:$A37,'Folha de Campo'!$C$5,$E$3:$E37,"&lt;="&amp;'Folha de Campo'!$G$4),"")))</f>
        <v/>
      </c>
      <c r="G37" s="43" t="str">
        <f aca="false">IF($A37="","",$A37&amp;"|"&amp;$C37)</f>
        <v>Condicionador de janela|Verificar o estado de conservação do isolamento termoacústico (preservado e sem bolor)</v>
      </c>
    </row>
    <row r="38" customFormat="false" ht="18" hidden="false" customHeight="true" outlineLevel="0" collapsed="false">
      <c r="A38" s="32" t="s">
        <v>82</v>
      </c>
      <c r="B38" s="32" t="s">
        <v>243</v>
      </c>
      <c r="C38" s="32" t="s">
        <v>245</v>
      </c>
      <c r="D38" s="33" t="s">
        <v>83</v>
      </c>
      <c r="E38" s="43" t="n">
        <f aca="false">IFERROR(MATCH($D38,Parâmetros!$F$25:$F$28,0),"")</f>
        <v>3</v>
      </c>
      <c r="F38" s="43" t="str">
        <f aca="false">IF($A38="","",IF('Folha de Campo'!$G$4="","",IF(AND($A38='Folha de Campo'!$C$5,$E38&lt;&gt;"",$E38&lt;='Folha de Campo'!$G$4),COUNTIFS($A$3:$A38,'Folha de Campo'!$C$5,$E$3:$E38,"&lt;="&amp;'Folha de Campo'!$G$4),"")))</f>
        <v/>
      </c>
      <c r="G38" s="43" t="str">
        <f aca="false">IF($A38="","",$A38&amp;"|"&amp;$C38)</f>
        <v>Condicionador de janela|Verificar a vedação dos painéis de fechamento e da moldura na alvenaria</v>
      </c>
    </row>
    <row r="39" customFormat="false" ht="18" hidden="false" customHeight="true" outlineLevel="0" collapsed="false">
      <c r="A39" s="32" t="s">
        <v>82</v>
      </c>
      <c r="B39" s="32" t="s">
        <v>228</v>
      </c>
      <c r="C39" s="32" t="s">
        <v>246</v>
      </c>
      <c r="D39" s="33" t="s">
        <v>83</v>
      </c>
      <c r="E39" s="43" t="n">
        <f aca="false">IFERROR(MATCH($D39,Parâmetros!$F$25:$F$28,0),"")</f>
        <v>3</v>
      </c>
      <c r="F39" s="43" t="str">
        <f aca="false">IF($A39="","",IF('Folha de Campo'!$G$4="","",IF(AND($A39='Folha de Campo'!$C$5,$E39&lt;&gt;"",$E39&lt;='Folha de Campo'!$G$4),COUNTIFS($A$3:$A39,'Folha de Campo'!$C$5,$E$3:$E39,"&lt;="&amp;'Folha de Campo'!$G$4),"")))</f>
        <v/>
      </c>
      <c r="G39" s="43" t="str">
        <f aca="false">IF($A39="","",$A39&amp;"|"&amp;$C39)</f>
        <v>Condicionador de janela|Verificar o aperto das conexões elétricas e medir a corrente de operação</v>
      </c>
    </row>
    <row r="40" customFormat="false" ht="18" hidden="false" customHeight="true" outlineLevel="0" collapsed="false">
      <c r="A40" s="32" t="s">
        <v>82</v>
      </c>
      <c r="B40" s="32" t="s">
        <v>247</v>
      </c>
      <c r="C40" s="32" t="s">
        <v>248</v>
      </c>
      <c r="D40" s="33" t="s">
        <v>88</v>
      </c>
      <c r="E40" s="43" t="n">
        <f aca="false">IFERROR(MATCH($D40,Parâmetros!$F$25:$F$28,0),"")</f>
        <v>4</v>
      </c>
      <c r="F40" s="43" t="str">
        <f aca="false">IF($A40="","",IF('Folha de Campo'!$G$4="","",IF(AND($A40='Folha de Campo'!$C$5,$E40&lt;&gt;"",$E40&lt;='Folha de Campo'!$G$4),COUNTIFS($A$3:$A40,'Folha de Campo'!$C$5,$E$3:$E40,"&lt;="&amp;'Folha de Campo'!$G$4),"")))</f>
        <v/>
      </c>
      <c r="G40" s="43" t="str">
        <f aca="false">IF($A40="","",$A40&amp;"|"&amp;$C40)</f>
        <v>Condicionador de janela|Limpar interna e externamente a carcaça e o rotor e verificar o ruído dos mancais</v>
      </c>
    </row>
    <row r="41" customFormat="false" ht="18" hidden="false" customHeight="true" outlineLevel="0" collapsed="false">
      <c r="A41" s="32" t="s">
        <v>87</v>
      </c>
      <c r="B41" s="32" t="s">
        <v>214</v>
      </c>
      <c r="C41" s="32" t="s">
        <v>249</v>
      </c>
      <c r="D41" s="33" t="s">
        <v>73</v>
      </c>
      <c r="E41" s="43" t="n">
        <f aca="false">IFERROR(MATCH($D41,Parâmetros!$F$25:$F$28,0),"")</f>
        <v>1</v>
      </c>
      <c r="F41" s="43" t="str">
        <f aca="false">IF($A41="","",IF('Folha de Campo'!$G$4="","",IF(AND($A41='Folha de Campo'!$C$5,$E41&lt;&gt;"",$E41&lt;='Folha de Campo'!$G$4),COUNTIFS($A$3:$A41,'Folha de Campo'!$C$5,$E$3:$E41,"&lt;="&amp;'Folha de Campo'!$G$4),"")))</f>
        <v/>
      </c>
      <c r="G41" s="43" t="str">
        <f aca="false">IF($A41="","",$A41&amp;"|"&amp;$C41)</f>
        <v>Self contained|Verificar os filtros de ar e eliminar as frestas</v>
      </c>
    </row>
    <row r="42" customFormat="false" ht="18" hidden="false" customHeight="true" outlineLevel="0" collapsed="false">
      <c r="A42" s="32" t="s">
        <v>87</v>
      </c>
      <c r="B42" s="32" t="s">
        <v>214</v>
      </c>
      <c r="C42" s="32" t="s">
        <v>250</v>
      </c>
      <c r="D42" s="33" t="s">
        <v>73</v>
      </c>
      <c r="E42" s="43" t="n">
        <f aca="false">IFERROR(MATCH($D42,Parâmetros!$F$25:$F$28,0),"")</f>
        <v>1</v>
      </c>
      <c r="F42" s="43" t="str">
        <f aca="false">IF($A42="","",IF('Folha de Campo'!$G$4="","",IF(AND($A42='Folha de Campo'!$C$5,$E42&lt;&gt;"",$E42&lt;='Folha de Campo'!$G$4),COUNTIFS($A$3:$A42,'Folha de Campo'!$C$5,$E$3:$E42,"&lt;="&amp;'Folha de Campo'!$G$4),"")))</f>
        <v/>
      </c>
      <c r="G42" s="43" t="str">
        <f aca="false">IF($A42="","",$A42&amp;"|"&amp;$C42)</f>
        <v>Self contained|Medir o diferencial de pressão dos filtros</v>
      </c>
    </row>
    <row r="43" customFormat="false" ht="18" hidden="false" customHeight="true" outlineLevel="0" collapsed="false">
      <c r="A43" s="32" t="s">
        <v>87</v>
      </c>
      <c r="B43" s="32" t="s">
        <v>214</v>
      </c>
      <c r="C43" s="32" t="s">
        <v>215</v>
      </c>
      <c r="D43" s="33" t="s">
        <v>73</v>
      </c>
      <c r="E43" s="43" t="n">
        <f aca="false">IFERROR(MATCH($D43,Parâmetros!$F$25:$F$28,0),"")</f>
        <v>1</v>
      </c>
      <c r="F43" s="43" t="str">
        <f aca="false">IF($A43="","",IF('Folha de Campo'!$G$4="","",IF(AND($A43='Folha de Campo'!$C$5,$E43&lt;&gt;"",$E43&lt;='Folha de Campo'!$G$4),COUNTIFS($A$3:$A43,'Folha de Campo'!$C$5,$E$3:$E43,"&lt;="&amp;'Folha de Campo'!$G$4),"")))</f>
        <v/>
      </c>
      <c r="G43" s="43" t="str">
        <f aca="false">IF($A43="","",$A43&amp;"|"&amp;$C43)</f>
        <v>Self contained|Limpar (quando recuperável) ou substituir (quando descartável) o elemento filtrante</v>
      </c>
    </row>
    <row r="44" customFormat="false" ht="18" hidden="false" customHeight="true" outlineLevel="0" collapsed="false">
      <c r="A44" s="32" t="s">
        <v>87</v>
      </c>
      <c r="B44" s="32" t="s">
        <v>243</v>
      </c>
      <c r="C44" s="32" t="s">
        <v>235</v>
      </c>
      <c r="D44" s="33" t="s">
        <v>73</v>
      </c>
      <c r="E44" s="43" t="n">
        <f aca="false">IFERROR(MATCH($D44,Parâmetros!$F$25:$F$28,0),"")</f>
        <v>1</v>
      </c>
      <c r="F44" s="43" t="str">
        <f aca="false">IF($A44="","",IF('Folha de Campo'!$G$4="","",IF(AND($A44='Folha de Campo'!$C$5,$E44&lt;&gt;"",$E44&lt;='Folha de Campo'!$G$4),COUNTIFS($A$3:$A44,'Folha de Campo'!$C$5,$E$3:$E44,"&lt;="&amp;'Folha de Campo'!$G$4),"")))</f>
        <v/>
      </c>
      <c r="G44" s="43" t="str">
        <f aca="false">IF($A44="","",$A44&amp;"|"&amp;$C44)</f>
        <v>Self contained|Verificar e eliminar sujeira, danos e corrosão no gabinete, na moldura da serpentina e na bandeja</v>
      </c>
    </row>
    <row r="45" customFormat="false" ht="18" hidden="false" customHeight="true" outlineLevel="0" collapsed="false">
      <c r="A45" s="32" t="s">
        <v>87</v>
      </c>
      <c r="B45" s="32" t="s">
        <v>219</v>
      </c>
      <c r="C45" s="32" t="s">
        <v>220</v>
      </c>
      <c r="D45" s="33" t="s">
        <v>73</v>
      </c>
      <c r="E45" s="43" t="n">
        <f aca="false">IFERROR(MATCH($D45,Parâmetros!$F$25:$F$28,0),"")</f>
        <v>1</v>
      </c>
      <c r="F45" s="43" t="str">
        <f aca="false">IF($A45="","",IF('Folha de Campo'!$G$4="","",IF(AND($A45='Folha de Campo'!$C$5,$E45&lt;&gt;"",$E45&lt;='Folha de Campo'!$G$4),COUNTIFS($A$3:$A45,'Folha de Campo'!$C$5,$E$3:$E45,"&lt;="&amp;'Folha de Campo'!$G$4),"")))</f>
        <v/>
      </c>
      <c r="G45" s="43" t="str">
        <f aca="false">IF($A45="","",$A45&amp;"|"&amp;$C45)</f>
        <v>Self contained|Verificar a operação de drenagem de água da bandeja</v>
      </c>
    </row>
    <row r="46" customFormat="false" ht="18" hidden="false" customHeight="true" outlineLevel="0" collapsed="false">
      <c r="A46" s="32" t="s">
        <v>87</v>
      </c>
      <c r="B46" s="32" t="s">
        <v>251</v>
      </c>
      <c r="C46" s="32" t="s">
        <v>252</v>
      </c>
      <c r="D46" s="33" t="s">
        <v>73</v>
      </c>
      <c r="E46" s="43" t="n">
        <f aca="false">IFERROR(MATCH($D46,Parâmetros!$F$25:$F$28,0),"")</f>
        <v>1</v>
      </c>
      <c r="F46" s="43" t="str">
        <f aca="false">IF($A46="","",IF('Folha de Campo'!$G$4="","",IF(AND($A46='Folha de Campo'!$C$5,$E46&lt;&gt;"",$E46&lt;='Folha de Campo'!$G$4),COUNTIFS($A$3:$A46,'Folha de Campo'!$C$5,$E$3:$E46,"&lt;="&amp;'Folha de Campo'!$G$4),"")))</f>
        <v/>
      </c>
      <c r="G46" s="43" t="str">
        <f aca="false">IF($A46="","",$A46&amp;"|"&amp;$C46)</f>
        <v>Self contained|Verificar e eliminar sujeira, água e corpos estranhos na casa de máquinas</v>
      </c>
    </row>
    <row r="47" customFormat="false" ht="18" hidden="false" customHeight="true" outlineLevel="0" collapsed="false">
      <c r="A47" s="32" t="s">
        <v>87</v>
      </c>
      <c r="B47" s="32" t="s">
        <v>253</v>
      </c>
      <c r="C47" s="32" t="s">
        <v>223</v>
      </c>
      <c r="D47" s="33" t="s">
        <v>78</v>
      </c>
      <c r="E47" s="43" t="n">
        <f aca="false">IFERROR(MATCH($D47,Parâmetros!$F$25:$F$28,0),"")</f>
        <v>2</v>
      </c>
      <c r="F47" s="43" t="str">
        <f aca="false">IF($A47="","",IF('Folha de Campo'!$G$4="","",IF(AND($A47='Folha de Campo'!$C$5,$E47&lt;&gt;"",$E47&lt;='Folha de Campo'!$G$4),COUNTIFS($A$3:$A47,'Folha de Campo'!$C$5,$E$3:$E47,"&lt;="&amp;'Folha de Campo'!$G$4),"")))</f>
        <v/>
      </c>
      <c r="G47" s="43" t="str">
        <f aca="false">IF($A47="","",$A47&amp;"|"&amp;$C47)</f>
        <v>Self contained|Lavar a bandeja e a serpentina com remoção do biofilme (lodo), sem produto desengraxante ou corrosivo</v>
      </c>
    </row>
    <row r="48" customFormat="false" ht="18" hidden="false" customHeight="true" outlineLevel="0" collapsed="false">
      <c r="A48" s="32" t="s">
        <v>87</v>
      </c>
      <c r="B48" s="32" t="s">
        <v>247</v>
      </c>
      <c r="C48" s="32" t="s">
        <v>254</v>
      </c>
      <c r="D48" s="33" t="s">
        <v>78</v>
      </c>
      <c r="E48" s="43" t="n">
        <f aca="false">IFERROR(MATCH($D48,Parâmetros!$F$25:$F$28,0),"")</f>
        <v>2</v>
      </c>
      <c r="F48" s="43" t="str">
        <f aca="false">IF($A48="","",IF('Folha de Campo'!$G$4="","",IF(AND($A48='Folha de Campo'!$C$5,$E48&lt;&gt;"",$E48&lt;='Folha de Campo'!$G$4),COUNTIFS($A$3:$A48,'Folha de Campo'!$C$5,$E$3:$E48,"&lt;="&amp;'Folha de Campo'!$G$4),"")))</f>
        <v/>
      </c>
      <c r="G48" s="43" t="str">
        <f aca="false">IF($A48="","",$A48&amp;"|"&amp;$C48)</f>
        <v>Self contained|Limpar o gabinete do condicionador e o ventilador (carcaça e rotor)</v>
      </c>
    </row>
    <row r="49" customFormat="false" ht="18" hidden="false" customHeight="true" outlineLevel="0" collapsed="false">
      <c r="A49" s="32" t="s">
        <v>87</v>
      </c>
      <c r="B49" s="32" t="s">
        <v>247</v>
      </c>
      <c r="C49" s="32" t="s">
        <v>255</v>
      </c>
      <c r="D49" s="33" t="s">
        <v>78</v>
      </c>
      <c r="E49" s="43" t="n">
        <f aca="false">IFERROR(MATCH($D49,Parâmetros!$F$25:$F$28,0),"")</f>
        <v>2</v>
      </c>
      <c r="F49" s="43" t="str">
        <f aca="false">IF($A49="","",IF('Folha de Campo'!$G$4="","",IF(AND($A49='Folha de Campo'!$C$5,$E49&lt;&gt;"",$E49&lt;='Folha de Campo'!$G$4),COUNTIFS($A$3:$A49,'Folha de Campo'!$C$5,$E$3:$E49,"&lt;="&amp;'Folha de Campo'!$G$4),"")))</f>
        <v/>
      </c>
      <c r="G49" s="43" t="str">
        <f aca="false">IF($A49="","",$A49&amp;"|"&amp;$C49)</f>
        <v>Self contained|Verificar a tensão das correias para evitar o escorregamento</v>
      </c>
    </row>
    <row r="50" customFormat="false" ht="18" hidden="false" customHeight="true" outlineLevel="0" collapsed="false">
      <c r="A50" s="32" t="s">
        <v>87</v>
      </c>
      <c r="B50" s="32" t="s">
        <v>247</v>
      </c>
      <c r="C50" s="32" t="s">
        <v>256</v>
      </c>
      <c r="D50" s="33" t="s">
        <v>78</v>
      </c>
      <c r="E50" s="43" t="n">
        <f aca="false">IFERROR(MATCH($D50,Parâmetros!$F$25:$F$28,0),"")</f>
        <v>2</v>
      </c>
      <c r="F50" s="43" t="str">
        <f aca="false">IF($A50="","",IF('Folha de Campo'!$G$4="","",IF(AND($A50='Folha de Campo'!$C$5,$E50&lt;&gt;"",$E50&lt;='Folha de Campo'!$G$4),COUNTIFS($A$3:$A50,'Folha de Campo'!$C$5,$E$3:$E50,"&lt;="&amp;'Folha de Campo'!$G$4),"")))</f>
        <v/>
      </c>
      <c r="G50" s="43" t="str">
        <f aca="false">IF($A50="","",$A50&amp;"|"&amp;$C50)</f>
        <v>Self contained|Verificar o ruído dos mancais e lubrificar</v>
      </c>
    </row>
    <row r="51" customFormat="false" ht="18" hidden="false" customHeight="true" outlineLevel="0" collapsed="false">
      <c r="A51" s="32" t="s">
        <v>87</v>
      </c>
      <c r="B51" s="32" t="s">
        <v>257</v>
      </c>
      <c r="C51" s="32" t="s">
        <v>258</v>
      </c>
      <c r="D51" s="33" t="s">
        <v>78</v>
      </c>
      <c r="E51" s="43" t="n">
        <f aca="false">IFERROR(MATCH($D51,Parâmetros!$F$25:$F$28,0),"")</f>
        <v>2</v>
      </c>
      <c r="F51" s="43" t="str">
        <f aca="false">IF($A51="","",IF('Folha de Campo'!$G$4="","",IF(AND($A51='Folha de Campo'!$C$5,$E51&lt;&gt;"",$E51&lt;='Folha de Campo'!$G$4),COUNTIFS($A$3:$A51,'Folha de Campo'!$C$5,$E$3:$E51,"&lt;="&amp;'Folha de Campo'!$G$4),"")))</f>
        <v/>
      </c>
      <c r="G51" s="43" t="str">
        <f aca="false">IF($A51="","",$A51&amp;"|"&amp;$C51)</f>
        <v>Self contained|Verificar e eliminar obstruções no retorno e na tomada de ar externo</v>
      </c>
    </row>
    <row r="52" customFormat="false" ht="18" hidden="false" customHeight="true" outlineLevel="0" collapsed="false">
      <c r="A52" s="32" t="s">
        <v>87</v>
      </c>
      <c r="B52" s="32" t="s">
        <v>247</v>
      </c>
      <c r="C52" s="32" t="s">
        <v>259</v>
      </c>
      <c r="D52" s="33" t="s">
        <v>83</v>
      </c>
      <c r="E52" s="43" t="n">
        <f aca="false">IFERROR(MATCH($D52,Parâmetros!$F$25:$F$28,0),"")</f>
        <v>3</v>
      </c>
      <c r="F52" s="43" t="str">
        <f aca="false">IF($A52="","",IF('Folha de Campo'!$G$4="","",IF(AND($A52='Folha de Campo'!$C$5,$E52&lt;&gt;"",$E52&lt;='Folha de Campo'!$G$4),COUNTIFS($A$3:$A52,'Folha de Campo'!$C$5,$E$3:$E52,"&lt;="&amp;'Folha de Campo'!$G$4),"")))</f>
        <v/>
      </c>
      <c r="G52" s="43" t="str">
        <f aca="false">IF($A52="","",$A52&amp;"|"&amp;$C52)</f>
        <v>Self contained|Verificar a operação dos amortecedores de vibração e a instalação dos protetores de polias e correias</v>
      </c>
    </row>
    <row r="53" customFormat="false" ht="18" hidden="false" customHeight="true" outlineLevel="0" collapsed="false">
      <c r="A53" s="32" t="s">
        <v>87</v>
      </c>
      <c r="B53" s="32" t="s">
        <v>243</v>
      </c>
      <c r="C53" s="32" t="s">
        <v>260</v>
      </c>
      <c r="D53" s="33" t="s">
        <v>83</v>
      </c>
      <c r="E53" s="43" t="n">
        <f aca="false">IFERROR(MATCH($D53,Parâmetros!$F$25:$F$28,0),"")</f>
        <v>3</v>
      </c>
      <c r="F53" s="43" t="str">
        <f aca="false">IF($A53="","",IF('Folha de Campo'!$G$4="","",IF(AND($A53='Folha de Campo'!$C$5,$E53&lt;&gt;"",$E53&lt;='Folha de Campo'!$G$4),COUNTIFS($A$3:$A53,'Folha de Campo'!$C$5,$E$3:$E53,"&lt;="&amp;'Folha de Campo'!$G$4),"")))</f>
        <v/>
      </c>
      <c r="G53" s="43" t="str">
        <f aca="false">IF($A53="","",$A53&amp;"|"&amp;$C53)</f>
        <v>Self contained|Verificar o estado de conservação do isolamento termoacústico e a vedação dos painéis de fechamento</v>
      </c>
    </row>
    <row r="54" customFormat="false" ht="18" hidden="false" customHeight="true" outlineLevel="0" collapsed="false">
      <c r="A54" s="32" t="s">
        <v>87</v>
      </c>
      <c r="B54" s="32" t="s">
        <v>228</v>
      </c>
      <c r="C54" s="32" t="s">
        <v>261</v>
      </c>
      <c r="D54" s="33" t="s">
        <v>83</v>
      </c>
      <c r="E54" s="43" t="n">
        <f aca="false">IFERROR(MATCH($D54,Parâmetros!$F$25:$F$28,0),"")</f>
        <v>3</v>
      </c>
      <c r="F54" s="43" t="str">
        <f aca="false">IF($A54="","",IF('Folha de Campo'!$G$4="","",IF(AND($A54='Folha de Campo'!$C$5,$E54&lt;&gt;"",$E54&lt;='Folha de Campo'!$G$4),COUNTIFS($A$3:$A54,'Folha de Campo'!$C$5,$E$3:$E54,"&lt;="&amp;'Folha de Campo'!$G$4),"")))</f>
        <v/>
      </c>
      <c r="G54" s="43" t="str">
        <f aca="false">IF($A54="","",$A54&amp;"|"&amp;$C54)</f>
        <v>Self contained|Verificar o aperto das conexões elétricas, os dispositivos de proteção e medir a corrente de operação</v>
      </c>
    </row>
    <row r="55" customFormat="false" ht="18" hidden="false" customHeight="true" outlineLevel="0" collapsed="false">
      <c r="A55" s="32" t="s">
        <v>87</v>
      </c>
      <c r="B55" s="32" t="s">
        <v>230</v>
      </c>
      <c r="C55" s="32" t="s">
        <v>262</v>
      </c>
      <c r="D55" s="33" t="s">
        <v>83</v>
      </c>
      <c r="E55" s="43" t="n">
        <f aca="false">IFERROR(MATCH($D55,Parâmetros!$F$25:$F$28,0),"")</f>
        <v>3</v>
      </c>
      <c r="F55" s="43" t="str">
        <f aca="false">IF($A55="","",IF('Folha de Campo'!$G$4="","",IF(AND($A55='Folha de Campo'!$C$5,$E55&lt;&gt;"",$E55&lt;='Folha de Campo'!$G$4),COUNTIFS($A$3:$A55,'Folha de Campo'!$C$5,$E$3:$E55,"&lt;="&amp;'Folha de Campo'!$G$4),"")))</f>
        <v/>
      </c>
      <c r="G55" s="43" t="str">
        <f aca="false">IF($A55="","",$A55&amp;"|"&amp;$C55)</f>
        <v>Self contained|Verificar vazamentos, pressões de operação e o funcionamento dos dispositivos de segurança</v>
      </c>
    </row>
    <row r="56" customFormat="false" ht="18" hidden="false" customHeight="true" outlineLevel="0" collapsed="false">
      <c r="A56" s="32" t="s">
        <v>87</v>
      </c>
      <c r="B56" s="32" t="s">
        <v>257</v>
      </c>
      <c r="C56" s="32" t="s">
        <v>263</v>
      </c>
      <c r="D56" s="33" t="s">
        <v>88</v>
      </c>
      <c r="E56" s="43" t="n">
        <f aca="false">IFERROR(MATCH($D56,Parâmetros!$F$25:$F$28,0),"")</f>
        <v>4</v>
      </c>
      <c r="F56" s="43" t="str">
        <f aca="false">IF($A56="","",IF('Folha de Campo'!$G$4="","",IF(AND($A56='Folha de Campo'!$C$5,$E56&lt;&gt;"",$E56&lt;='Folha de Campo'!$G$4),COUNTIFS($A$3:$A56,'Folha de Campo'!$C$5,$E$3:$E56,"&lt;="&amp;'Folha de Campo'!$G$4),"")))</f>
        <v/>
      </c>
      <c r="G56" s="43" t="str">
        <f aca="false">IF($A56="","",$A56&amp;"|"&amp;$C56)</f>
        <v>Self contained|Medir a vazão de ar exterior e conferir a renovação mínima de 27 m³/h por pessoa</v>
      </c>
    </row>
    <row r="57" customFormat="false" ht="18" hidden="false" customHeight="true" outlineLevel="0" collapsed="false">
      <c r="A57" s="32" t="s">
        <v>87</v>
      </c>
      <c r="B57" s="32" t="s">
        <v>247</v>
      </c>
      <c r="C57" s="32" t="s">
        <v>264</v>
      </c>
      <c r="D57" s="33" t="s">
        <v>88</v>
      </c>
      <c r="E57" s="43" t="n">
        <f aca="false">IFERROR(MATCH($D57,Parâmetros!$F$25:$F$28,0),"")</f>
        <v>4</v>
      </c>
      <c r="F57" s="43" t="str">
        <f aca="false">IF($A57="","",IF('Folha de Campo'!$G$4="","",IF(AND($A57='Folha de Campo'!$C$5,$E57&lt;&gt;"",$E57&lt;='Folha de Campo'!$G$4),COUNTIFS($A$3:$A57,'Folha de Campo'!$C$5,$E$3:$E57,"&lt;="&amp;'Folha de Campo'!$G$4),"")))</f>
        <v/>
      </c>
      <c r="G57" s="43" t="str">
        <f aca="false">IF($A57="","",$A57&amp;"|"&amp;$C57)</f>
        <v>Self contained|Verificar a operação dos controles de vazão e o acionamento mecânico dos registros (dampers)</v>
      </c>
    </row>
    <row r="58" customFormat="false" ht="18" hidden="false" customHeight="true" outlineLevel="0" collapsed="false">
      <c r="A58" s="32" t="s">
        <v>90</v>
      </c>
      <c r="B58" s="32" t="s">
        <v>214</v>
      </c>
      <c r="C58" s="32" t="s">
        <v>265</v>
      </c>
      <c r="D58" s="33" t="s">
        <v>73</v>
      </c>
      <c r="E58" s="43" t="n">
        <f aca="false">IFERROR(MATCH($D58,Parâmetros!$F$25:$F$28,0),"")</f>
        <v>1</v>
      </c>
      <c r="F58" s="43" t="str">
        <f aca="false">IF($A58="","",IF('Folha de Campo'!$G$4="","",IF(AND($A58='Folha de Campo'!$C$5,$E58&lt;&gt;"",$E58&lt;='Folha de Campo'!$G$4),COUNTIFS($A$3:$A58,'Folha de Campo'!$C$5,$E$3:$E58,"&lt;="&amp;'Folha de Campo'!$G$4),"")))</f>
        <v/>
      </c>
      <c r="G58" s="43" t="str">
        <f aca="false">IF($A58="","",$A58&amp;"|"&amp;$C58)</f>
        <v>Fancoil (água gelada)|Verificar os filtros de ar, eliminar as frestas e medir o diferencial de pressão</v>
      </c>
    </row>
    <row r="59" customFormat="false" ht="18" hidden="false" customHeight="true" outlineLevel="0" collapsed="false">
      <c r="A59" s="32" t="s">
        <v>90</v>
      </c>
      <c r="B59" s="32" t="s">
        <v>214</v>
      </c>
      <c r="C59" s="32" t="s">
        <v>215</v>
      </c>
      <c r="D59" s="33" t="s">
        <v>73</v>
      </c>
      <c r="E59" s="43" t="n">
        <f aca="false">IFERROR(MATCH($D59,Parâmetros!$F$25:$F$28,0),"")</f>
        <v>1</v>
      </c>
      <c r="F59" s="43" t="str">
        <f aca="false">IF($A59="","",IF('Folha de Campo'!$G$4="","",IF(AND($A59='Folha de Campo'!$C$5,$E59&lt;&gt;"",$E59&lt;='Folha de Campo'!$G$4),COUNTIFS($A$3:$A59,'Folha de Campo'!$C$5,$E$3:$E59,"&lt;="&amp;'Folha de Campo'!$G$4),"")))</f>
        <v/>
      </c>
      <c r="G59" s="43" t="str">
        <f aca="false">IF($A59="","",$A59&amp;"|"&amp;$C59)</f>
        <v>Fancoil (água gelada)|Limpar (quando recuperável) ou substituir (quando descartável) o elemento filtrante</v>
      </c>
    </row>
    <row r="60" customFormat="false" ht="18" hidden="false" customHeight="true" outlineLevel="0" collapsed="false">
      <c r="A60" s="32" t="s">
        <v>90</v>
      </c>
      <c r="B60" s="32" t="s">
        <v>243</v>
      </c>
      <c r="C60" s="32" t="s">
        <v>235</v>
      </c>
      <c r="D60" s="33" t="s">
        <v>73</v>
      </c>
      <c r="E60" s="43" t="n">
        <f aca="false">IFERROR(MATCH($D60,Parâmetros!$F$25:$F$28,0),"")</f>
        <v>1</v>
      </c>
      <c r="F60" s="43" t="str">
        <f aca="false">IF($A60="","",IF('Folha de Campo'!$G$4="","",IF(AND($A60='Folha de Campo'!$C$5,$E60&lt;&gt;"",$E60&lt;='Folha de Campo'!$G$4),COUNTIFS($A$3:$A60,'Folha de Campo'!$C$5,$E$3:$E60,"&lt;="&amp;'Folha de Campo'!$G$4),"")))</f>
        <v/>
      </c>
      <c r="G60" s="43" t="str">
        <f aca="false">IF($A60="","",$A60&amp;"|"&amp;$C60)</f>
        <v>Fancoil (água gelada)|Verificar e eliminar sujeira, danos e corrosão no gabinete, na moldura da serpentina e na bandeja</v>
      </c>
    </row>
    <row r="61" customFormat="false" ht="18" hidden="false" customHeight="true" outlineLevel="0" collapsed="false">
      <c r="A61" s="32" t="s">
        <v>90</v>
      </c>
      <c r="B61" s="32" t="s">
        <v>219</v>
      </c>
      <c r="C61" s="32" t="s">
        <v>220</v>
      </c>
      <c r="D61" s="33" t="s">
        <v>73</v>
      </c>
      <c r="E61" s="43" t="n">
        <f aca="false">IFERROR(MATCH($D61,Parâmetros!$F$25:$F$28,0),"")</f>
        <v>1</v>
      </c>
      <c r="F61" s="43" t="str">
        <f aca="false">IF($A61="","",IF('Folha de Campo'!$G$4="","",IF(AND($A61='Folha de Campo'!$C$5,$E61&lt;&gt;"",$E61&lt;='Folha de Campo'!$G$4),COUNTIFS($A$3:$A61,'Folha de Campo'!$C$5,$E$3:$E61,"&lt;="&amp;'Folha de Campo'!$G$4),"")))</f>
        <v/>
      </c>
      <c r="G61" s="43" t="str">
        <f aca="false">IF($A61="","",$A61&amp;"|"&amp;$C61)</f>
        <v>Fancoil (água gelada)|Verificar a operação de drenagem de água da bandeja</v>
      </c>
    </row>
    <row r="62" customFormat="false" ht="18" hidden="false" customHeight="true" outlineLevel="0" collapsed="false">
      <c r="A62" s="32" t="s">
        <v>90</v>
      </c>
      <c r="B62" s="32" t="s">
        <v>251</v>
      </c>
      <c r="C62" s="32" t="s">
        <v>252</v>
      </c>
      <c r="D62" s="33" t="s">
        <v>73</v>
      </c>
      <c r="E62" s="43" t="n">
        <f aca="false">IFERROR(MATCH($D62,Parâmetros!$F$25:$F$28,0),"")</f>
        <v>1</v>
      </c>
      <c r="F62" s="43" t="str">
        <f aca="false">IF($A62="","",IF('Folha de Campo'!$G$4="","",IF(AND($A62='Folha de Campo'!$C$5,$E62&lt;&gt;"",$E62&lt;='Folha de Campo'!$G$4),COUNTIFS($A$3:$A62,'Folha de Campo'!$C$5,$E$3:$E62,"&lt;="&amp;'Folha de Campo'!$G$4),"")))</f>
        <v/>
      </c>
      <c r="G62" s="43" t="str">
        <f aca="false">IF($A62="","",$A62&amp;"|"&amp;$C62)</f>
        <v>Fancoil (água gelada)|Verificar e eliminar sujeira, água e corpos estranhos na casa de máquinas</v>
      </c>
    </row>
    <row r="63" customFormat="false" ht="18" hidden="false" customHeight="true" outlineLevel="0" collapsed="false">
      <c r="A63" s="32" t="s">
        <v>90</v>
      </c>
      <c r="B63" s="32" t="s">
        <v>253</v>
      </c>
      <c r="C63" s="32" t="s">
        <v>223</v>
      </c>
      <c r="D63" s="33" t="s">
        <v>78</v>
      </c>
      <c r="E63" s="43" t="n">
        <f aca="false">IFERROR(MATCH($D63,Parâmetros!$F$25:$F$28,0),"")</f>
        <v>2</v>
      </c>
      <c r="F63" s="43" t="str">
        <f aca="false">IF($A63="","",IF('Folha de Campo'!$G$4="","",IF(AND($A63='Folha de Campo'!$C$5,$E63&lt;&gt;"",$E63&lt;='Folha de Campo'!$G$4),COUNTIFS($A$3:$A63,'Folha de Campo'!$C$5,$E$3:$E63,"&lt;="&amp;'Folha de Campo'!$G$4),"")))</f>
        <v/>
      </c>
      <c r="G63" s="43" t="str">
        <f aca="false">IF($A63="","",$A63&amp;"|"&amp;$C63)</f>
        <v>Fancoil (água gelada)|Lavar a bandeja e a serpentina com remoção do biofilme (lodo), sem produto desengraxante ou corrosivo</v>
      </c>
    </row>
    <row r="64" customFormat="false" ht="18" hidden="false" customHeight="true" outlineLevel="0" collapsed="false">
      <c r="A64" s="32" t="s">
        <v>90</v>
      </c>
      <c r="B64" s="32" t="s">
        <v>247</v>
      </c>
      <c r="C64" s="32" t="s">
        <v>266</v>
      </c>
      <c r="D64" s="33" t="s">
        <v>78</v>
      </c>
      <c r="E64" s="43" t="n">
        <f aca="false">IFERROR(MATCH($D64,Parâmetros!$F$25:$F$28,0),"")</f>
        <v>2</v>
      </c>
      <c r="F64" s="43" t="str">
        <f aca="false">IF($A64="","",IF('Folha de Campo'!$G$4="","",IF(AND($A64='Folha de Campo'!$C$5,$E64&lt;&gt;"",$E64&lt;='Folha de Campo'!$G$4),COUNTIFS($A$3:$A64,'Folha de Campo'!$C$5,$E$3:$E64,"&lt;="&amp;'Folha de Campo'!$G$4),"")))</f>
        <v/>
      </c>
      <c r="G64" s="43" t="str">
        <f aca="false">IF($A64="","",$A64&amp;"|"&amp;$C64)</f>
        <v>Fancoil (água gelada)|Limpar o gabinete e o ventilador (carcaça e rotor) e verificar a fixação</v>
      </c>
    </row>
    <row r="65" customFormat="false" ht="18" hidden="false" customHeight="true" outlineLevel="0" collapsed="false">
      <c r="A65" s="32" t="s">
        <v>90</v>
      </c>
      <c r="B65" s="32" t="s">
        <v>247</v>
      </c>
      <c r="C65" s="32" t="s">
        <v>267</v>
      </c>
      <c r="D65" s="33" t="s">
        <v>78</v>
      </c>
      <c r="E65" s="43" t="n">
        <f aca="false">IFERROR(MATCH($D65,Parâmetros!$F$25:$F$28,0),"")</f>
        <v>2</v>
      </c>
      <c r="F65" s="43" t="str">
        <f aca="false">IF($A65="","",IF('Folha de Campo'!$G$4="","",IF(AND($A65='Folha de Campo'!$C$5,$E65&lt;&gt;"",$E65&lt;='Folha de Campo'!$G$4),COUNTIFS($A$3:$A65,'Folha de Campo'!$C$5,$E$3:$E65,"&lt;="&amp;'Folha de Campo'!$G$4),"")))</f>
        <v/>
      </c>
      <c r="G65" s="43" t="str">
        <f aca="false">IF($A65="","",$A65&amp;"|"&amp;$C65)</f>
        <v>Fancoil (água gelada)|Verificar a tensão das correias, o ruído dos mancais e lubrificar</v>
      </c>
    </row>
    <row r="66" customFormat="false" ht="18" hidden="false" customHeight="true" outlineLevel="0" collapsed="false">
      <c r="A66" s="32" t="s">
        <v>90</v>
      </c>
      <c r="B66" s="32" t="s">
        <v>268</v>
      </c>
      <c r="C66" s="32" t="s">
        <v>269</v>
      </c>
      <c r="D66" s="33" t="s">
        <v>78</v>
      </c>
      <c r="E66" s="43" t="n">
        <f aca="false">IFERROR(MATCH($D66,Parâmetros!$F$25:$F$28,0),"")</f>
        <v>2</v>
      </c>
      <c r="F66" s="43" t="str">
        <f aca="false">IF($A66="","",IF('Folha de Campo'!$G$4="","",IF(AND($A66='Folha de Campo'!$C$5,$E66&lt;&gt;"",$E66&lt;='Folha de Campo'!$G$4),COUNTIFS($A$3:$A66,'Folha de Campo'!$C$5,$E$3:$E66,"&lt;="&amp;'Folha de Campo'!$G$4),"")))</f>
        <v/>
      </c>
      <c r="G66" s="43" t="str">
        <f aca="false">IF($A66="","",$A66&amp;"|"&amp;$C66)</f>
        <v>Fancoil (água gelada)|Verificar vazamentos nas ligações flexíveis e nas conexões hidráulicas</v>
      </c>
    </row>
    <row r="67" customFormat="false" ht="18" hidden="false" customHeight="true" outlineLevel="0" collapsed="false">
      <c r="A67" s="32" t="s">
        <v>90</v>
      </c>
      <c r="B67" s="32" t="s">
        <v>268</v>
      </c>
      <c r="C67" s="32" t="s">
        <v>270</v>
      </c>
      <c r="D67" s="33" t="s">
        <v>83</v>
      </c>
      <c r="E67" s="43" t="n">
        <f aca="false">IFERROR(MATCH($D67,Parâmetros!$F$25:$F$28,0),"")</f>
        <v>3</v>
      </c>
      <c r="F67" s="43" t="str">
        <f aca="false">IF($A67="","",IF('Folha de Campo'!$G$4="","",IF(AND($A67='Folha de Campo'!$C$5,$E67&lt;&gt;"",$E67&lt;='Folha de Campo'!$G$4),COUNTIFS($A$3:$A67,'Folha de Campo'!$C$5,$E$3:$E67,"&lt;="&amp;'Folha de Campo'!$G$4),"")))</f>
        <v/>
      </c>
      <c r="G67" s="43" t="str">
        <f aca="false">IF($A67="","",$A67&amp;"|"&amp;$C67)</f>
        <v>Fancoil (água gelada)|Verificar a operação da válvula de controle de vazão de água</v>
      </c>
    </row>
    <row r="68" customFormat="false" ht="18" hidden="false" customHeight="true" outlineLevel="0" collapsed="false">
      <c r="A68" s="32" t="s">
        <v>90</v>
      </c>
      <c r="B68" s="32" t="s">
        <v>243</v>
      </c>
      <c r="C68" s="32" t="s">
        <v>260</v>
      </c>
      <c r="D68" s="33" t="s">
        <v>83</v>
      </c>
      <c r="E68" s="43" t="n">
        <f aca="false">IFERROR(MATCH($D68,Parâmetros!$F$25:$F$28,0),"")</f>
        <v>3</v>
      </c>
      <c r="F68" s="43" t="str">
        <f aca="false">IF($A68="","",IF('Folha de Campo'!$G$4="","",IF(AND($A68='Folha de Campo'!$C$5,$E68&lt;&gt;"",$E68&lt;='Folha de Campo'!$G$4),COUNTIFS($A$3:$A68,'Folha de Campo'!$C$5,$E$3:$E68,"&lt;="&amp;'Folha de Campo'!$G$4),"")))</f>
        <v/>
      </c>
      <c r="G68" s="43" t="str">
        <f aca="false">IF($A68="","",$A68&amp;"|"&amp;$C68)</f>
        <v>Fancoil (água gelada)|Verificar o estado de conservação do isolamento termoacústico e a vedação dos painéis de fechamento</v>
      </c>
    </row>
    <row r="69" customFormat="false" ht="18" hidden="false" customHeight="true" outlineLevel="0" collapsed="false">
      <c r="A69" s="32" t="s">
        <v>90</v>
      </c>
      <c r="B69" s="32" t="s">
        <v>228</v>
      </c>
      <c r="C69" s="32" t="s">
        <v>246</v>
      </c>
      <c r="D69" s="33" t="s">
        <v>83</v>
      </c>
      <c r="E69" s="43" t="n">
        <f aca="false">IFERROR(MATCH($D69,Parâmetros!$F$25:$F$28,0),"")</f>
        <v>3</v>
      </c>
      <c r="F69" s="43" t="str">
        <f aca="false">IF($A69="","",IF('Folha de Campo'!$G$4="","",IF(AND($A69='Folha de Campo'!$C$5,$E69&lt;&gt;"",$E69&lt;='Folha de Campo'!$G$4),COUNTIFS($A$3:$A69,'Folha de Campo'!$C$5,$E$3:$E69,"&lt;="&amp;'Folha de Campo'!$G$4),"")))</f>
        <v/>
      </c>
      <c r="G69" s="43" t="str">
        <f aca="false">IF($A69="","",$A69&amp;"|"&amp;$C69)</f>
        <v>Fancoil (água gelada)|Verificar o aperto das conexões elétricas e medir a corrente de operação</v>
      </c>
    </row>
    <row r="70" customFormat="false" ht="18" hidden="false" customHeight="true" outlineLevel="0" collapsed="false">
      <c r="A70" s="32" t="s">
        <v>90</v>
      </c>
      <c r="B70" s="32" t="s">
        <v>268</v>
      </c>
      <c r="C70" s="32" t="s">
        <v>271</v>
      </c>
      <c r="D70" s="33" t="s">
        <v>88</v>
      </c>
      <c r="E70" s="43" t="n">
        <f aca="false">IFERROR(MATCH($D70,Parâmetros!$F$25:$F$28,0),"")</f>
        <v>4</v>
      </c>
      <c r="F70" s="43" t="str">
        <f aca="false">IF($A70="","",IF('Folha de Campo'!$G$4="","",IF(AND($A70='Folha de Campo'!$C$5,$E70&lt;&gt;"",$E70&lt;='Folha de Campo'!$G$4),COUNTIFS($A$3:$A70,'Folha de Campo'!$C$5,$E$3:$E70,"&lt;="&amp;'Folha de Campo'!$G$4),"")))</f>
        <v/>
      </c>
      <c r="G70" s="43" t="str">
        <f aca="false">IF($A70="","",$A70&amp;"|"&amp;$C70)</f>
        <v>Fancoil (água gelada)|Verificar o isolamento térmico da rede hidráulica e refazer onde houver dano</v>
      </c>
    </row>
    <row r="71" customFormat="false" ht="18" hidden="false" customHeight="true" outlineLevel="0" collapsed="false">
      <c r="A71" s="32" t="s">
        <v>90</v>
      </c>
      <c r="B71" s="32" t="s">
        <v>247</v>
      </c>
      <c r="C71" s="32" t="s">
        <v>259</v>
      </c>
      <c r="D71" s="33" t="s">
        <v>88</v>
      </c>
      <c r="E71" s="43" t="n">
        <f aca="false">IFERROR(MATCH($D71,Parâmetros!$F$25:$F$28,0),"")</f>
        <v>4</v>
      </c>
      <c r="F71" s="43" t="str">
        <f aca="false">IF($A71="","",IF('Folha de Campo'!$G$4="","",IF(AND($A71='Folha de Campo'!$C$5,$E71&lt;&gt;"",$E71&lt;='Folha de Campo'!$G$4),COUNTIFS($A$3:$A71,'Folha de Campo'!$C$5,$E$3:$E71,"&lt;="&amp;'Folha de Campo'!$G$4),"")))</f>
        <v/>
      </c>
      <c r="G71" s="43" t="str">
        <f aca="false">IF($A71="","",$A71&amp;"|"&amp;$C71)</f>
        <v>Fancoil (água gelada)|Verificar a operação dos amortecedores de vibração e a instalação dos protetores de polias e correias</v>
      </c>
    </row>
    <row r="72" customFormat="false" ht="18" hidden="false" customHeight="true" outlineLevel="0" collapsed="false">
      <c r="A72" s="32" t="s">
        <v>91</v>
      </c>
      <c r="B72" s="32" t="s">
        <v>257</v>
      </c>
      <c r="C72" s="32" t="s">
        <v>272</v>
      </c>
      <c r="D72" s="33" t="s">
        <v>73</v>
      </c>
      <c r="E72" s="43" t="n">
        <f aca="false">IFERROR(MATCH($D72,Parâmetros!$F$25:$F$28,0),"")</f>
        <v>1</v>
      </c>
      <c r="F72" s="43" t="str">
        <f aca="false">IF($A72="","",IF('Folha de Campo'!$G$4="","",IF(AND($A72='Folha de Campo'!$C$5,$E72&lt;&gt;"",$E72&lt;='Folha de Campo'!$G$4),COUNTIFS($A$3:$A72,'Folha de Campo'!$C$5,$E$3:$E72,"&lt;="&amp;'Folha de Campo'!$G$4),"")))</f>
        <v/>
      </c>
      <c r="G72" s="43" t="str">
        <f aca="false">IF($A72="","",$A72&amp;"|"&amp;$C72)</f>
        <v>Ventilação e dutos|Verificar e eliminar sujeira, danos e corrosão na tomada de ar externo e conferir a fixação</v>
      </c>
    </row>
    <row r="73" customFormat="false" ht="18" hidden="false" customHeight="true" outlineLevel="0" collapsed="false">
      <c r="A73" s="32" t="s">
        <v>91</v>
      </c>
      <c r="B73" s="32" t="s">
        <v>257</v>
      </c>
      <c r="C73" s="32" t="s">
        <v>273</v>
      </c>
      <c r="D73" s="33" t="s">
        <v>73</v>
      </c>
      <c r="E73" s="43" t="n">
        <f aca="false">IFERROR(MATCH($D73,Parâmetros!$F$25:$F$28,0),"")</f>
        <v>1</v>
      </c>
      <c r="F73" s="43" t="str">
        <f aca="false">IF($A73="","",IF('Folha de Campo'!$G$4="","",IF(AND($A73='Folha de Campo'!$C$5,$E73&lt;&gt;"",$E73&lt;='Folha de Campo'!$G$4),COUNTIFS($A$3:$A73,'Folha de Campo'!$C$5,$E$3:$E73,"&lt;="&amp;'Folha de Campo'!$G$4),"")))</f>
        <v/>
      </c>
      <c r="G73" s="43" t="str">
        <f aca="false">IF($A73="","",$A73&amp;"|"&amp;$C73)</f>
        <v>Ventilação e dutos|Verificar e eliminar as frestas do filtro da tomada de ar externo</v>
      </c>
    </row>
    <row r="74" customFormat="false" ht="18" hidden="false" customHeight="true" outlineLevel="0" collapsed="false">
      <c r="A74" s="32" t="s">
        <v>91</v>
      </c>
      <c r="B74" s="32" t="s">
        <v>274</v>
      </c>
      <c r="C74" s="32" t="s">
        <v>275</v>
      </c>
      <c r="D74" s="33" t="s">
        <v>73</v>
      </c>
      <c r="E74" s="43" t="n">
        <f aca="false">IFERROR(MATCH($D74,Parâmetros!$F$25:$F$28,0),"")</f>
        <v>1</v>
      </c>
      <c r="F74" s="43" t="str">
        <f aca="false">IF($A74="","",IF('Folha de Campo'!$G$4="","",IF(AND($A74='Folha de Campo'!$C$5,$E74&lt;&gt;"",$E74&lt;='Folha de Campo'!$G$4),COUNTIFS($A$3:$A74,'Folha de Campo'!$C$5,$E$3:$E74,"&lt;="&amp;'Folha de Campo'!$G$4),"")))</f>
        <v/>
      </c>
      <c r="G74" s="43" t="str">
        <f aca="false">IF($A74="","",$A74&amp;"|"&amp;$C74)</f>
        <v>Ventilação e dutos|Verificar e eliminar sujeira, danos e corrosão nas bocas de insuflamento e retorno</v>
      </c>
    </row>
    <row r="75" customFormat="false" ht="18" hidden="false" customHeight="true" outlineLevel="0" collapsed="false">
      <c r="A75" s="32" t="s">
        <v>91</v>
      </c>
      <c r="B75" s="32" t="s">
        <v>247</v>
      </c>
      <c r="C75" s="32" t="s">
        <v>276</v>
      </c>
      <c r="D75" s="33" t="s">
        <v>73</v>
      </c>
      <c r="E75" s="43" t="n">
        <f aca="false">IFERROR(MATCH($D75,Parâmetros!$F$25:$F$28,0),"")</f>
        <v>1</v>
      </c>
      <c r="F75" s="43" t="str">
        <f aca="false">IF($A75="","",IF('Folha de Campo'!$G$4="","",IF(AND($A75='Folha de Campo'!$C$5,$E75&lt;&gt;"",$E75&lt;='Folha de Campo'!$G$4),COUNTIFS($A$3:$A75,'Folha de Campo'!$C$5,$E$3:$E75,"&lt;="&amp;'Folha de Campo'!$G$4),"")))</f>
        <v/>
      </c>
      <c r="G75" s="43" t="str">
        <f aca="false">IF($A75="","",$A75&amp;"|"&amp;$C75)</f>
        <v>Ventilação e dutos|Verificar e eliminar sujeira, danos e corrosão, a fixação e o ruído dos mancais</v>
      </c>
    </row>
    <row r="76" customFormat="false" ht="18" hidden="false" customHeight="true" outlineLevel="0" collapsed="false">
      <c r="A76" s="32" t="s">
        <v>91</v>
      </c>
      <c r="B76" s="32" t="s">
        <v>247</v>
      </c>
      <c r="C76" s="32" t="s">
        <v>277</v>
      </c>
      <c r="D76" s="33" t="s">
        <v>78</v>
      </c>
      <c r="E76" s="43" t="n">
        <f aca="false">IFERROR(MATCH($D76,Parâmetros!$F$25:$F$28,0),"")</f>
        <v>2</v>
      </c>
      <c r="F76" s="43" t="str">
        <f aca="false">IF($A76="","",IF('Folha de Campo'!$G$4="","",IF(AND($A76='Folha de Campo'!$C$5,$E76&lt;&gt;"",$E76&lt;='Folha de Campo'!$G$4),COUNTIFS($A$3:$A76,'Folha de Campo'!$C$5,$E$3:$E76,"&lt;="&amp;'Folha de Campo'!$G$4),"")))</f>
        <v/>
      </c>
      <c r="G76" s="43" t="str">
        <f aca="false">IF($A76="","",$A76&amp;"|"&amp;$C76)</f>
        <v>Ventilação e dutos|Lubrificar os mancais e verificar a tensão das correias</v>
      </c>
    </row>
    <row r="77" customFormat="false" ht="18" hidden="false" customHeight="true" outlineLevel="0" collapsed="false">
      <c r="A77" s="32" t="s">
        <v>91</v>
      </c>
      <c r="B77" s="32" t="s">
        <v>257</v>
      </c>
      <c r="C77" s="32" t="s">
        <v>215</v>
      </c>
      <c r="D77" s="33" t="s">
        <v>78</v>
      </c>
      <c r="E77" s="43" t="n">
        <f aca="false">IFERROR(MATCH($D77,Parâmetros!$F$25:$F$28,0),"")</f>
        <v>2</v>
      </c>
      <c r="F77" s="43" t="str">
        <f aca="false">IF($A77="","",IF('Folha de Campo'!$G$4="","",IF(AND($A77='Folha de Campo'!$C$5,$E77&lt;&gt;"",$E77&lt;='Folha de Campo'!$G$4),COUNTIFS($A$3:$A77,'Folha de Campo'!$C$5,$E$3:$E77,"&lt;="&amp;'Folha de Campo'!$G$4),"")))</f>
        <v/>
      </c>
      <c r="G77" s="43" t="str">
        <f aca="false">IF($A77="","",$A77&amp;"|"&amp;$C77)</f>
        <v>Ventilação e dutos|Limpar (quando recuperável) ou substituir (quando descartável) o elemento filtrante</v>
      </c>
    </row>
    <row r="78" customFormat="false" ht="18" hidden="false" customHeight="true" outlineLevel="0" collapsed="false">
      <c r="A78" s="32" t="s">
        <v>91</v>
      </c>
      <c r="B78" s="32" t="s">
        <v>278</v>
      </c>
      <c r="C78" s="32" t="s">
        <v>279</v>
      </c>
      <c r="D78" s="33" t="s">
        <v>78</v>
      </c>
      <c r="E78" s="43" t="n">
        <f aca="false">IFERROR(MATCH($D78,Parâmetros!$F$25:$F$28,0),"")</f>
        <v>2</v>
      </c>
      <c r="F78" s="43" t="str">
        <f aca="false">IF($A78="","",IF('Folha de Campo'!$G$4="","",IF(AND($A78='Folha de Campo'!$C$5,$E78&lt;&gt;"",$E78&lt;='Folha de Campo'!$G$4),COUNTIFS($A$3:$A78,'Folha de Campo'!$C$5,$E$3:$E78,"&lt;="&amp;'Folha de Campo'!$G$4),"")))</f>
        <v/>
      </c>
      <c r="G78" s="43" t="str">
        <f aca="false">IF($A78="","",$A78&amp;"|"&amp;$C78)</f>
        <v>Ventilação e dutos|Verificar e eliminar sujeira interna e externa, danos e corrosão nos dutos e no plenum</v>
      </c>
    </row>
    <row r="79" customFormat="false" ht="18" hidden="false" customHeight="true" outlineLevel="0" collapsed="false">
      <c r="A79" s="32" t="s">
        <v>91</v>
      </c>
      <c r="B79" s="32" t="s">
        <v>247</v>
      </c>
      <c r="C79" s="32" t="s">
        <v>280</v>
      </c>
      <c r="D79" s="33" t="s">
        <v>78</v>
      </c>
      <c r="E79" s="43" t="n">
        <f aca="false">IFERROR(MATCH($D79,Parâmetros!$F$25:$F$28,0),"")</f>
        <v>2</v>
      </c>
      <c r="F79" s="43" t="str">
        <f aca="false">IF($A79="","",IF('Folha de Campo'!$G$4="","",IF(AND($A79='Folha de Campo'!$C$5,$E79&lt;&gt;"",$E79&lt;='Folha de Campo'!$G$4),COUNTIFS($A$3:$A79,'Folha de Campo'!$C$5,$E$3:$E79,"&lt;="&amp;'Folha de Campo'!$G$4),"")))</f>
        <v/>
      </c>
      <c r="G79" s="43" t="str">
        <f aca="false">IF($A79="","",$A79&amp;"|"&amp;$C79)</f>
        <v>Ventilação e dutos|Limpar interna e externamente a carcaça e o rotor e verificar os amortecedores de vibração</v>
      </c>
    </row>
    <row r="80" customFormat="false" ht="18" hidden="false" customHeight="true" outlineLevel="0" collapsed="false">
      <c r="A80" s="32" t="s">
        <v>91</v>
      </c>
      <c r="B80" s="32" t="s">
        <v>278</v>
      </c>
      <c r="C80" s="32" t="s">
        <v>281</v>
      </c>
      <c r="D80" s="33" t="s">
        <v>83</v>
      </c>
      <c r="E80" s="43" t="n">
        <f aca="false">IFERROR(MATCH($D80,Parâmetros!$F$25:$F$28,0),"")</f>
        <v>3</v>
      </c>
      <c r="F80" s="43" t="str">
        <f aca="false">IF($A80="","",IF('Folha de Campo'!$G$4="","",IF(AND($A80='Folha de Campo'!$C$5,$E80&lt;&gt;"",$E80&lt;='Folha de Campo'!$G$4),COUNTIFS($A$3:$A80,'Folha de Campo'!$C$5,$E$3:$E80,"&lt;="&amp;'Folha de Campo'!$G$4),"")))</f>
        <v/>
      </c>
      <c r="G80" s="43" t="str">
        <f aca="false">IF($A80="","",$A80&amp;"|"&amp;$C80)</f>
        <v>Ventilação e dutos|Verificar a vedação das portas de inspeção e das conexões</v>
      </c>
    </row>
    <row r="81" customFormat="false" ht="18" hidden="false" customHeight="true" outlineLevel="0" collapsed="false">
      <c r="A81" s="32" t="s">
        <v>91</v>
      </c>
      <c r="B81" s="32" t="s">
        <v>278</v>
      </c>
      <c r="C81" s="32" t="s">
        <v>282</v>
      </c>
      <c r="D81" s="33" t="s">
        <v>83</v>
      </c>
      <c r="E81" s="43" t="n">
        <f aca="false">IFERROR(MATCH($D81,Parâmetros!$F$25:$F$28,0),"")</f>
        <v>3</v>
      </c>
      <c r="F81" s="43" t="str">
        <f aca="false">IF($A81="","",IF('Folha de Campo'!$G$4="","",IF(AND($A81='Folha de Campo'!$C$5,$E81&lt;&gt;"",$E81&lt;='Folha de Campo'!$G$4),COUNTIFS($A$3:$A81,'Folha de Campo'!$C$5,$E$3:$E81,"&lt;="&amp;'Folha de Campo'!$G$4),"")))</f>
        <v/>
      </c>
      <c r="G81" s="43" t="str">
        <f aca="false">IF($A81="","",$A81&amp;"|"&amp;$C81)</f>
        <v>Ventilação e dutos|Verificar e eliminar danos no isolamento térmico dos dutos</v>
      </c>
    </row>
    <row r="82" customFormat="false" ht="18" hidden="false" customHeight="true" outlineLevel="0" collapsed="false">
      <c r="A82" s="32" t="s">
        <v>91</v>
      </c>
      <c r="B82" s="32" t="s">
        <v>283</v>
      </c>
      <c r="C82" s="32" t="s">
        <v>284</v>
      </c>
      <c r="D82" s="33" t="s">
        <v>83</v>
      </c>
      <c r="E82" s="43" t="n">
        <f aca="false">IFERROR(MATCH($D82,Parâmetros!$F$25:$F$28,0),"")</f>
        <v>3</v>
      </c>
      <c r="F82" s="43" t="str">
        <f aca="false">IF($A82="","",IF('Folha de Campo'!$G$4="","",IF(AND($A82='Folha de Campo'!$C$5,$E82&lt;&gt;"",$E82&lt;='Folha de Campo'!$G$4),COUNTIFS($A$3:$A82,'Folha de Campo'!$C$5,$E$3:$E82,"&lt;="&amp;'Folha de Campo'!$G$4),"")))</f>
        <v/>
      </c>
      <c r="G82" s="43" t="str">
        <f aca="false">IF($A82="","",$A82&amp;"|"&amp;$C82)</f>
        <v>Ventilação e dutos|Verificar o acionamento mecânico dos registros de ar (dampers) de retorno e de ar externo</v>
      </c>
    </row>
    <row r="83" customFormat="false" ht="18" hidden="false" customHeight="true" outlineLevel="0" collapsed="false">
      <c r="A83" s="32" t="s">
        <v>91</v>
      </c>
      <c r="B83" s="32" t="s">
        <v>257</v>
      </c>
      <c r="C83" s="32" t="s">
        <v>285</v>
      </c>
      <c r="D83" s="33" t="s">
        <v>83</v>
      </c>
      <c r="E83" s="43" t="n">
        <f aca="false">IFERROR(MATCH($D83,Parâmetros!$F$25:$F$28,0),"")</f>
        <v>3</v>
      </c>
      <c r="F83" s="43" t="str">
        <f aca="false">IF($A83="","",IF('Folha de Campo'!$G$4="","",IF(AND($A83='Folha de Campo'!$C$5,$E83&lt;&gt;"",$E83&lt;='Folha de Campo'!$G$4),COUNTIFS($A$3:$A83,'Folha de Campo'!$C$5,$E$3:$E83,"&lt;="&amp;'Folha de Campo'!$G$4),"")))</f>
        <v/>
      </c>
      <c r="G83" s="43" t="str">
        <f aca="false">IF($A83="","",$A83&amp;"|"&amp;$C83)</f>
        <v>Ventilação e dutos|Medir o diferencial de pressão e a vazão de ar exterior</v>
      </c>
    </row>
    <row r="84" customFormat="false" ht="18" hidden="false" customHeight="true" outlineLevel="0" collapsed="false">
      <c r="A84" s="32" t="s">
        <v>91</v>
      </c>
      <c r="B84" s="32" t="s">
        <v>274</v>
      </c>
      <c r="C84" s="32" t="s">
        <v>286</v>
      </c>
      <c r="D84" s="33" t="s">
        <v>88</v>
      </c>
      <c r="E84" s="43" t="n">
        <f aca="false">IFERROR(MATCH($D84,Parâmetros!$F$25:$F$28,0),"")</f>
        <v>4</v>
      </c>
      <c r="F84" s="43" t="str">
        <f aca="false">IF($A84="","",IF('Folha de Campo'!$G$4="","",IF(AND($A84='Folha de Campo'!$C$5,$E84&lt;&gt;"",$E84&lt;='Folha de Campo'!$G$4),COUNTIFS($A$3:$A84,'Folha de Campo'!$C$5,$E$3:$E84,"&lt;="&amp;'Folha de Campo'!$G$4),"")))</f>
        <v/>
      </c>
      <c r="G84" s="43" t="str">
        <f aca="false">IF($A84="","",$A84&amp;"|"&amp;$C84)</f>
        <v>Ventilação e dutos|Medir a vazão nas bocas de insuflamento e retorno e verificar o balanceamento</v>
      </c>
    </row>
    <row r="85" customFormat="false" ht="18" hidden="false" customHeight="true" outlineLevel="0" collapsed="false">
      <c r="A85" s="32" t="s">
        <v>91</v>
      </c>
      <c r="B85" s="32" t="s">
        <v>283</v>
      </c>
      <c r="C85" s="32" t="s">
        <v>287</v>
      </c>
      <c r="D85" s="33" t="s">
        <v>88</v>
      </c>
      <c r="E85" s="43" t="n">
        <f aca="false">IFERROR(MATCH($D85,Parâmetros!$F$25:$F$28,0),"")</f>
        <v>4</v>
      </c>
      <c r="F85" s="43" t="str">
        <f aca="false">IF($A85="","",IF('Folha de Campo'!$G$4="","",IF(AND($A85='Folha de Campo'!$C$5,$E85&lt;&gt;"",$E85&lt;='Folha de Campo'!$G$4),COUNTIFS($A$3:$A85,'Folha de Campo'!$C$5,$E$3:$E85,"&lt;="&amp;'Folha de Campo'!$G$4),"")))</f>
        <v/>
      </c>
      <c r="G85" s="43" t="str">
        <f aca="false">IF($A85="","",$A85&amp;"|"&amp;$C85)</f>
        <v>Ventilação e dutos|Verificar os dispositivos de bloqueio e balanceamento e o certificado de teste do damper corta-fogo, quando houver</v>
      </c>
    </row>
    <row r="86" customFormat="false" ht="18" hidden="false" customHeight="true" outlineLevel="0" collapsed="false">
      <c r="A86" s="32" t="s">
        <v>92</v>
      </c>
      <c r="B86" s="32" t="s">
        <v>221</v>
      </c>
      <c r="C86" s="32" t="s">
        <v>288</v>
      </c>
      <c r="D86" s="33" t="s">
        <v>73</v>
      </c>
      <c r="E86" s="43" t="n">
        <f aca="false">IFERROR(MATCH($D86,Parâmetros!$F$25:$F$28,0),"")</f>
        <v>1</v>
      </c>
      <c r="F86" s="43" t="str">
        <f aca="false">IF($A86="","",IF('Folha de Campo'!$G$4="","",IF(AND($A86='Folha de Campo'!$C$5,$E86&lt;&gt;"",$E86&lt;='Folha de Campo'!$G$4),COUNTIFS($A$3:$A86,'Folha de Campo'!$C$5,$E$3:$E86,"&lt;="&amp;'Folha de Campo'!$G$4),"")))</f>
        <v/>
      </c>
      <c r="G86" s="43" t="str">
        <f aca="false">IF($A86="","",$A86&amp;"|"&amp;$C86)</f>
        <v>Ambiente climatizado|Verificar e eliminar sujeira, odores desagradáveis e fontes de ruído</v>
      </c>
    </row>
    <row r="87" customFormat="false" ht="18" hidden="false" customHeight="true" outlineLevel="0" collapsed="false">
      <c r="A87" s="32" t="s">
        <v>92</v>
      </c>
      <c r="B87" s="32" t="s">
        <v>221</v>
      </c>
      <c r="C87" s="32" t="s">
        <v>289</v>
      </c>
      <c r="D87" s="33" t="s">
        <v>73</v>
      </c>
      <c r="E87" s="43" t="n">
        <f aca="false">IFERROR(MATCH($D87,Parâmetros!$F$25:$F$28,0),"")</f>
        <v>1</v>
      </c>
      <c r="F87" s="43" t="str">
        <f aca="false">IF($A87="","",IF('Folha de Campo'!$G$4="","",IF(AND($A87='Folha de Campo'!$C$5,$E87&lt;&gt;"",$E87&lt;='Folha de Campo'!$G$4),COUNTIFS($A$3:$A87,'Folha de Campo'!$C$5,$E$3:$E87,"&lt;="&amp;'Folha de Campo'!$G$4),"")))</f>
        <v/>
      </c>
      <c r="G87" s="43" t="str">
        <f aca="false">IF($A87="","",$A87&amp;"|"&amp;$C87)</f>
        <v>Ambiente climatizado|Verificar e eliminar infiltrações e sinais de umidade em paredes e forro</v>
      </c>
    </row>
    <row r="88" customFormat="false" ht="18" hidden="false" customHeight="true" outlineLevel="0" collapsed="false">
      <c r="A88" s="32" t="s">
        <v>92</v>
      </c>
      <c r="B88" s="32" t="s">
        <v>221</v>
      </c>
      <c r="C88" s="32" t="s">
        <v>290</v>
      </c>
      <c r="D88" s="33" t="s">
        <v>78</v>
      </c>
      <c r="E88" s="43" t="n">
        <f aca="false">IFERROR(MATCH($D88,Parâmetros!$F$25:$F$28,0),"")</f>
        <v>2</v>
      </c>
      <c r="F88" s="43" t="str">
        <f aca="false">IF($A88="","",IF('Folha de Campo'!$G$4="","",IF(AND($A88='Folha de Campo'!$C$5,$E88&lt;&gt;"",$E88&lt;='Folha de Campo'!$G$4),COUNTIFS($A$3:$A88,'Folha de Campo'!$C$5,$E$3:$E88,"&lt;="&amp;'Folha de Campo'!$G$4),"")))</f>
        <v/>
      </c>
      <c r="G88" s="43" t="str">
        <f aca="false">IF($A88="","",$A88&amp;"|"&amp;$C88)</f>
        <v>Ambiente climatizado|Verificar a armazenagem de produtos químicos no ambiente climatizado</v>
      </c>
    </row>
    <row r="89" customFormat="false" ht="18" hidden="false" customHeight="true" outlineLevel="0" collapsed="false">
      <c r="A89" s="32" t="s">
        <v>92</v>
      </c>
      <c r="B89" s="32" t="s">
        <v>221</v>
      </c>
      <c r="C89" s="32" t="s">
        <v>291</v>
      </c>
      <c r="D89" s="33" t="s">
        <v>78</v>
      </c>
      <c r="E89" s="43" t="n">
        <f aca="false">IFERROR(MATCH($D89,Parâmetros!$F$25:$F$28,0),"")</f>
        <v>2</v>
      </c>
      <c r="F89" s="43" t="str">
        <f aca="false">IF($A89="","",IF('Folha de Campo'!$G$4="","",IF(AND($A89='Folha de Campo'!$C$5,$E89&lt;&gt;"",$E89&lt;='Folha de Campo'!$G$4),COUNTIFS($A$3:$A89,'Folha de Campo'!$C$5,$E$3:$E89,"&lt;="&amp;'Folha de Campo'!$G$4),"")))</f>
        <v/>
      </c>
      <c r="G89" s="43" t="str">
        <f aca="false">IF($A89="","",$A89&amp;"|"&amp;$C89)</f>
        <v>Ambiente climatizado|Verificar fontes de radiação de calor excessivo e de microrganismos</v>
      </c>
    </row>
    <row r="90" customFormat="false" ht="18" hidden="false" customHeight="true" outlineLevel="0" collapsed="false">
      <c r="A90" s="32" t="s">
        <v>92</v>
      </c>
      <c r="B90" s="32" t="s">
        <v>221</v>
      </c>
      <c r="C90" s="32" t="s">
        <v>292</v>
      </c>
      <c r="D90" s="33" t="s">
        <v>83</v>
      </c>
      <c r="E90" s="43" t="n">
        <f aca="false">IFERROR(MATCH($D90,Parâmetros!$F$25:$F$28,0),"")</f>
        <v>3</v>
      </c>
      <c r="F90" s="43" t="str">
        <f aca="false">IF($A90="","",IF('Folha de Campo'!$G$4="","",IF(AND($A90='Folha de Campo'!$C$5,$E90&lt;&gt;"",$E90&lt;='Folha de Campo'!$G$4),COUNTIFS($A$3:$A90,'Folha de Campo'!$C$5,$E$3:$E90,"&lt;="&amp;'Folha de Campo'!$G$4),"")))</f>
        <v/>
      </c>
      <c r="G90" s="43" t="str">
        <f aca="false">IF($A90="","",$A90&amp;"|"&amp;$C90)</f>
        <v>Ambiente climatizado|Medir temperatura e umidade relativa e comparar com a faixa de conforto</v>
      </c>
    </row>
    <row r="91" customFormat="false" ht="18" hidden="false" customHeight="true" outlineLevel="0" collapsed="false">
      <c r="A91" s="32" t="s">
        <v>92</v>
      </c>
      <c r="B91" s="32" t="s">
        <v>221</v>
      </c>
      <c r="C91" s="32" t="s">
        <v>293</v>
      </c>
      <c r="D91" s="33" t="s">
        <v>88</v>
      </c>
      <c r="E91" s="43" t="n">
        <f aca="false">IFERROR(MATCH($D91,Parâmetros!$F$25:$F$28,0),"")</f>
        <v>4</v>
      </c>
      <c r="F91" s="43" t="str">
        <f aca="false">IF($A91="","",IF('Folha de Campo'!$G$4="","",IF(AND($A91='Folha de Campo'!$C$5,$E91&lt;&gt;"",$E91&lt;='Folha de Campo'!$G$4),COUNTIFS($A$3:$A91,'Folha de Campo'!$C$5,$E$3:$E91,"&lt;="&amp;'Folha de Campo'!$G$4),"")))</f>
        <v/>
      </c>
      <c r="G91" s="43" t="str">
        <f aca="false">IF($A91="","",$A91&amp;"|"&amp;$C91)</f>
        <v>Ambiente climatizado|Verificar a ocupação real contra a prevista em projeto (fixos e flutuantes)</v>
      </c>
    </row>
    <row r="92" customFormat="false" ht="18" hidden="false" customHeight="true" outlineLevel="0" collapsed="false">
      <c r="A92" s="32"/>
      <c r="B92" s="32"/>
      <c r="C92" s="32"/>
      <c r="D92" s="33"/>
      <c r="E92" s="43" t="str">
        <f aca="false">IFERROR(MATCH($D92,Parâmetros!$F$25:$F$28,0),"")</f>
        <v/>
      </c>
      <c r="F92" s="43" t="str">
        <f aca="false">IF($A92="","",IF('Folha de Campo'!$G$4="","",IF(AND($A92='Folha de Campo'!$C$5,$E92&lt;&gt;"",$E92&lt;='Folha de Campo'!$G$4),COUNTIFS($A$3:$A92,'Folha de Campo'!$C$5,$E$3:$E92,"&lt;="&amp;'Folha de Campo'!$G$4),"")))</f>
        <v/>
      </c>
      <c r="G92" s="43" t="str">
        <f aca="false">IF($A92="","",$A92&amp;"|"&amp;$C92)</f>
        <v/>
      </c>
    </row>
    <row r="93" customFormat="false" ht="18" hidden="false" customHeight="true" outlineLevel="0" collapsed="false">
      <c r="A93" s="32"/>
      <c r="B93" s="32"/>
      <c r="C93" s="32"/>
      <c r="D93" s="33"/>
      <c r="E93" s="43" t="str">
        <f aca="false">IFERROR(MATCH($D93,Parâmetros!$F$25:$F$28,0),"")</f>
        <v/>
      </c>
      <c r="F93" s="43" t="str">
        <f aca="false">IF($A93="","",IF('Folha de Campo'!$G$4="","",IF(AND($A93='Folha de Campo'!$C$5,$E93&lt;&gt;"",$E93&lt;='Folha de Campo'!$G$4),COUNTIFS($A$3:$A93,'Folha de Campo'!$C$5,$E$3:$E93,"&lt;="&amp;'Folha de Campo'!$G$4),"")))</f>
        <v/>
      </c>
      <c r="G93" s="43" t="str">
        <f aca="false">IF($A93="","",$A93&amp;"|"&amp;$C93)</f>
        <v/>
      </c>
    </row>
    <row r="94" customFormat="false" ht="18" hidden="false" customHeight="true" outlineLevel="0" collapsed="false">
      <c r="A94" s="32"/>
      <c r="B94" s="32"/>
      <c r="C94" s="32"/>
      <c r="D94" s="33"/>
      <c r="E94" s="43" t="str">
        <f aca="false">IFERROR(MATCH($D94,Parâmetros!$F$25:$F$28,0),"")</f>
        <v/>
      </c>
      <c r="F94" s="43" t="str">
        <f aca="false">IF($A94="","",IF('Folha de Campo'!$G$4="","",IF(AND($A94='Folha de Campo'!$C$5,$E94&lt;&gt;"",$E94&lt;='Folha de Campo'!$G$4),COUNTIFS($A$3:$A94,'Folha de Campo'!$C$5,$E$3:$E94,"&lt;="&amp;'Folha de Campo'!$G$4),"")))</f>
        <v/>
      </c>
      <c r="G94" s="43" t="str">
        <f aca="false">IF($A94="","",$A94&amp;"|"&amp;$C94)</f>
        <v/>
      </c>
    </row>
    <row r="95" customFormat="false" ht="18" hidden="false" customHeight="true" outlineLevel="0" collapsed="false">
      <c r="A95" s="32"/>
      <c r="B95" s="32"/>
      <c r="C95" s="32"/>
      <c r="D95" s="33"/>
      <c r="E95" s="43" t="str">
        <f aca="false">IFERROR(MATCH($D95,Parâmetros!$F$25:$F$28,0),"")</f>
        <v/>
      </c>
      <c r="F95" s="43" t="str">
        <f aca="false">IF($A95="","",IF('Folha de Campo'!$G$4="","",IF(AND($A95='Folha de Campo'!$C$5,$E95&lt;&gt;"",$E95&lt;='Folha de Campo'!$G$4),COUNTIFS($A$3:$A95,'Folha de Campo'!$C$5,$E$3:$E95,"&lt;="&amp;'Folha de Campo'!$G$4),"")))</f>
        <v/>
      </c>
      <c r="G95" s="43" t="str">
        <f aca="false">IF($A95="","",$A95&amp;"|"&amp;$C95)</f>
        <v/>
      </c>
    </row>
    <row r="96" customFormat="false" ht="18" hidden="false" customHeight="true" outlineLevel="0" collapsed="false">
      <c r="A96" s="32"/>
      <c r="B96" s="32"/>
      <c r="C96" s="32"/>
      <c r="D96" s="33"/>
      <c r="E96" s="43" t="str">
        <f aca="false">IFERROR(MATCH($D96,Parâmetros!$F$25:$F$28,0),"")</f>
        <v/>
      </c>
      <c r="F96" s="43" t="str">
        <f aca="false">IF($A96="","",IF('Folha de Campo'!$G$4="","",IF(AND($A96='Folha de Campo'!$C$5,$E96&lt;&gt;"",$E96&lt;='Folha de Campo'!$G$4),COUNTIFS($A$3:$A96,'Folha de Campo'!$C$5,$E$3:$E96,"&lt;="&amp;'Folha de Campo'!$G$4),"")))</f>
        <v/>
      </c>
      <c r="G96" s="43" t="str">
        <f aca="false">IF($A96="","",$A96&amp;"|"&amp;$C96)</f>
        <v/>
      </c>
    </row>
    <row r="97" customFormat="false" ht="18" hidden="false" customHeight="true" outlineLevel="0" collapsed="false">
      <c r="A97" s="32"/>
      <c r="B97" s="32"/>
      <c r="C97" s="32"/>
      <c r="D97" s="33"/>
      <c r="E97" s="43" t="str">
        <f aca="false">IFERROR(MATCH($D97,Parâmetros!$F$25:$F$28,0),"")</f>
        <v/>
      </c>
      <c r="F97" s="43" t="str">
        <f aca="false">IF($A97="","",IF('Folha de Campo'!$G$4="","",IF(AND($A97='Folha de Campo'!$C$5,$E97&lt;&gt;"",$E97&lt;='Folha de Campo'!$G$4),COUNTIFS($A$3:$A97,'Folha de Campo'!$C$5,$E$3:$E97,"&lt;="&amp;'Folha de Campo'!$G$4),"")))</f>
        <v/>
      </c>
      <c r="G97" s="43" t="str">
        <f aca="false">IF($A97="","",$A97&amp;"|"&amp;$C97)</f>
        <v/>
      </c>
    </row>
    <row r="98" customFormat="false" ht="18" hidden="false" customHeight="true" outlineLevel="0" collapsed="false">
      <c r="A98" s="32"/>
      <c r="B98" s="32"/>
      <c r="C98" s="32"/>
      <c r="D98" s="33"/>
      <c r="E98" s="43" t="str">
        <f aca="false">IFERROR(MATCH($D98,Parâmetros!$F$25:$F$28,0),"")</f>
        <v/>
      </c>
      <c r="F98" s="43" t="str">
        <f aca="false">IF($A98="","",IF('Folha de Campo'!$G$4="","",IF(AND($A98='Folha de Campo'!$C$5,$E98&lt;&gt;"",$E98&lt;='Folha de Campo'!$G$4),COUNTIFS($A$3:$A98,'Folha de Campo'!$C$5,$E$3:$E98,"&lt;="&amp;'Folha de Campo'!$G$4),"")))</f>
        <v/>
      </c>
      <c r="G98" s="43" t="str">
        <f aca="false">IF($A98="","",$A98&amp;"|"&amp;$C98)</f>
        <v/>
      </c>
    </row>
    <row r="99" customFormat="false" ht="18" hidden="false" customHeight="true" outlineLevel="0" collapsed="false">
      <c r="A99" s="32"/>
      <c r="B99" s="32"/>
      <c r="C99" s="32"/>
      <c r="D99" s="33"/>
      <c r="E99" s="43" t="str">
        <f aca="false">IFERROR(MATCH($D99,Parâmetros!$F$25:$F$28,0),"")</f>
        <v/>
      </c>
      <c r="F99" s="43" t="str">
        <f aca="false">IF($A99="","",IF('Folha de Campo'!$G$4="","",IF(AND($A99='Folha de Campo'!$C$5,$E99&lt;&gt;"",$E99&lt;='Folha de Campo'!$G$4),COUNTIFS($A$3:$A99,'Folha de Campo'!$C$5,$E$3:$E99,"&lt;="&amp;'Folha de Campo'!$G$4),"")))</f>
        <v/>
      </c>
      <c r="G99" s="43" t="str">
        <f aca="false">IF($A99="","",$A99&amp;"|"&amp;$C99)</f>
        <v/>
      </c>
    </row>
    <row r="100" customFormat="false" ht="18" hidden="false" customHeight="true" outlineLevel="0" collapsed="false">
      <c r="A100" s="32"/>
      <c r="B100" s="32"/>
      <c r="C100" s="32"/>
      <c r="D100" s="33"/>
      <c r="E100" s="43" t="str">
        <f aca="false">IFERROR(MATCH($D100,Parâmetros!$F$25:$F$28,0),"")</f>
        <v/>
      </c>
      <c r="F100" s="43" t="str">
        <f aca="false">IF($A100="","",IF('Folha de Campo'!$G$4="","",IF(AND($A100='Folha de Campo'!$C$5,$E100&lt;&gt;"",$E100&lt;='Folha de Campo'!$G$4),COUNTIFS($A$3:$A100,'Folha de Campo'!$C$5,$E$3:$E100,"&lt;="&amp;'Folha de Campo'!$G$4),"")))</f>
        <v/>
      </c>
      <c r="G100" s="43" t="str">
        <f aca="false">IF($A100="","",$A100&amp;"|"&amp;$C100)</f>
        <v/>
      </c>
    </row>
    <row r="101" customFormat="false" ht="18" hidden="false" customHeight="true" outlineLevel="0" collapsed="false">
      <c r="A101" s="32"/>
      <c r="B101" s="32"/>
      <c r="C101" s="32"/>
      <c r="D101" s="33"/>
      <c r="E101" s="43" t="str">
        <f aca="false">IFERROR(MATCH($D101,Parâmetros!$F$25:$F$28,0),"")</f>
        <v/>
      </c>
      <c r="F101" s="43" t="str">
        <f aca="false">IF($A101="","",IF('Folha de Campo'!$G$4="","",IF(AND($A101='Folha de Campo'!$C$5,$E101&lt;&gt;"",$E101&lt;='Folha de Campo'!$G$4),COUNTIFS($A$3:$A101,'Folha de Campo'!$C$5,$E$3:$E101,"&lt;="&amp;'Folha de Campo'!$G$4),"")))</f>
        <v/>
      </c>
      <c r="G101" s="43" t="str">
        <f aca="false">IF($A101="","",$A101&amp;"|"&amp;$C101)</f>
        <v/>
      </c>
    </row>
    <row r="102" customFormat="false" ht="18" hidden="false" customHeight="true" outlineLevel="0" collapsed="false">
      <c r="A102" s="32"/>
      <c r="B102" s="32"/>
      <c r="C102" s="32"/>
      <c r="D102" s="33"/>
      <c r="E102" s="43" t="str">
        <f aca="false">IFERROR(MATCH($D102,Parâmetros!$F$25:$F$28,0),"")</f>
        <v/>
      </c>
      <c r="F102" s="43" t="str">
        <f aca="false">IF($A102="","",IF('Folha de Campo'!$G$4="","",IF(AND($A102='Folha de Campo'!$C$5,$E102&lt;&gt;"",$E102&lt;='Folha de Campo'!$G$4),COUNTIFS($A$3:$A102,'Folha de Campo'!$C$5,$E$3:$E102,"&lt;="&amp;'Folha de Campo'!$G$4),"")))</f>
        <v/>
      </c>
      <c r="G102" s="43" t="str">
        <f aca="false">IF($A102="","",$A102&amp;"|"&amp;$C102)</f>
        <v/>
      </c>
    </row>
    <row r="103" customFormat="false" ht="18" hidden="false" customHeight="true" outlineLevel="0" collapsed="false">
      <c r="A103" s="32"/>
      <c r="B103" s="32"/>
      <c r="C103" s="32"/>
      <c r="D103" s="33"/>
      <c r="E103" s="43" t="str">
        <f aca="false">IFERROR(MATCH($D103,Parâmetros!$F$25:$F$28,0),"")</f>
        <v/>
      </c>
      <c r="F103" s="43" t="str">
        <f aca="false">IF($A103="","",IF('Folha de Campo'!$G$4="","",IF(AND($A103='Folha de Campo'!$C$5,$E103&lt;&gt;"",$E103&lt;='Folha de Campo'!$G$4),COUNTIFS($A$3:$A103,'Folha de Campo'!$C$5,$E$3:$E103,"&lt;="&amp;'Folha de Campo'!$G$4),"")))</f>
        <v/>
      </c>
      <c r="G103" s="43" t="str">
        <f aca="false">IF($A103="","",$A103&amp;"|"&amp;$C103)</f>
        <v/>
      </c>
    </row>
    <row r="104" customFormat="false" ht="18" hidden="false" customHeight="true" outlineLevel="0" collapsed="false">
      <c r="A104" s="32"/>
      <c r="B104" s="32"/>
      <c r="C104" s="32"/>
      <c r="D104" s="33"/>
      <c r="E104" s="43" t="str">
        <f aca="false">IFERROR(MATCH($D104,Parâmetros!$F$25:$F$28,0),"")</f>
        <v/>
      </c>
      <c r="F104" s="43" t="str">
        <f aca="false">IF($A104="","",IF('Folha de Campo'!$G$4="","",IF(AND($A104='Folha de Campo'!$C$5,$E104&lt;&gt;"",$E104&lt;='Folha de Campo'!$G$4),COUNTIFS($A$3:$A104,'Folha de Campo'!$C$5,$E$3:$E104,"&lt;="&amp;'Folha de Campo'!$G$4),"")))</f>
        <v/>
      </c>
      <c r="G104" s="43" t="str">
        <f aca="false">IF($A104="","",$A104&amp;"|"&amp;$C104)</f>
        <v/>
      </c>
    </row>
    <row r="105" customFormat="false" ht="18" hidden="false" customHeight="true" outlineLevel="0" collapsed="false">
      <c r="A105" s="32"/>
      <c r="B105" s="32"/>
      <c r="C105" s="32"/>
      <c r="D105" s="33"/>
      <c r="E105" s="43" t="str">
        <f aca="false">IFERROR(MATCH($D105,Parâmetros!$F$25:$F$28,0),"")</f>
        <v/>
      </c>
      <c r="F105" s="43" t="str">
        <f aca="false">IF($A105="","",IF('Folha de Campo'!$G$4="","",IF(AND($A105='Folha de Campo'!$C$5,$E105&lt;&gt;"",$E105&lt;='Folha de Campo'!$G$4),COUNTIFS($A$3:$A105,'Folha de Campo'!$C$5,$E$3:$E105,"&lt;="&amp;'Folha de Campo'!$G$4),"")))</f>
        <v/>
      </c>
      <c r="G105" s="43" t="str">
        <f aca="false">IF($A105="","",$A105&amp;"|"&amp;$C105)</f>
        <v/>
      </c>
    </row>
    <row r="106" customFormat="false" ht="18" hidden="false" customHeight="true" outlineLevel="0" collapsed="false">
      <c r="A106" s="32"/>
      <c r="B106" s="32"/>
      <c r="C106" s="32"/>
      <c r="D106" s="33"/>
      <c r="E106" s="43" t="str">
        <f aca="false">IFERROR(MATCH($D106,Parâmetros!$F$25:$F$28,0),"")</f>
        <v/>
      </c>
      <c r="F106" s="43" t="str">
        <f aca="false">IF($A106="","",IF('Folha de Campo'!$G$4="","",IF(AND($A106='Folha de Campo'!$C$5,$E106&lt;&gt;"",$E106&lt;='Folha de Campo'!$G$4),COUNTIFS($A$3:$A106,'Folha de Campo'!$C$5,$E$3:$E106,"&lt;="&amp;'Folha de Campo'!$G$4),"")))</f>
        <v/>
      </c>
      <c r="G106" s="43" t="str">
        <f aca="false">IF($A106="","",$A106&amp;"|"&amp;$C106)</f>
        <v/>
      </c>
    </row>
    <row r="107" customFormat="false" ht="18" hidden="false" customHeight="true" outlineLevel="0" collapsed="false">
      <c r="A107" s="32"/>
      <c r="B107" s="32"/>
      <c r="C107" s="32"/>
      <c r="D107" s="33"/>
      <c r="E107" s="43" t="str">
        <f aca="false">IFERROR(MATCH($D107,Parâmetros!$F$25:$F$28,0),"")</f>
        <v/>
      </c>
      <c r="F107" s="43" t="str">
        <f aca="false">IF($A107="","",IF('Folha de Campo'!$G$4="","",IF(AND($A107='Folha de Campo'!$C$5,$E107&lt;&gt;"",$E107&lt;='Folha de Campo'!$G$4),COUNTIFS($A$3:$A107,'Folha de Campo'!$C$5,$E$3:$E107,"&lt;="&amp;'Folha de Campo'!$G$4),"")))</f>
        <v/>
      </c>
      <c r="G107" s="43" t="str">
        <f aca="false">IF($A107="","",$A107&amp;"|"&amp;$C107)</f>
        <v/>
      </c>
    </row>
    <row r="108" customFormat="false" ht="18" hidden="false" customHeight="true" outlineLevel="0" collapsed="false">
      <c r="A108" s="32"/>
      <c r="B108" s="32"/>
      <c r="C108" s="32"/>
      <c r="D108" s="33"/>
      <c r="E108" s="43" t="str">
        <f aca="false">IFERROR(MATCH($D108,Parâmetros!$F$25:$F$28,0),"")</f>
        <v/>
      </c>
      <c r="F108" s="43" t="str">
        <f aca="false">IF($A108="","",IF('Folha de Campo'!$G$4="","",IF(AND($A108='Folha de Campo'!$C$5,$E108&lt;&gt;"",$E108&lt;='Folha de Campo'!$G$4),COUNTIFS($A$3:$A108,'Folha de Campo'!$C$5,$E$3:$E108,"&lt;="&amp;'Folha de Campo'!$G$4),"")))</f>
        <v/>
      </c>
      <c r="G108" s="43" t="str">
        <f aca="false">IF($A108="","",$A108&amp;"|"&amp;$C108)</f>
        <v/>
      </c>
    </row>
    <row r="109" customFormat="false" ht="18" hidden="false" customHeight="true" outlineLevel="0" collapsed="false">
      <c r="A109" s="32"/>
      <c r="B109" s="32"/>
      <c r="C109" s="32"/>
      <c r="D109" s="33"/>
      <c r="E109" s="43" t="str">
        <f aca="false">IFERROR(MATCH($D109,Parâmetros!$F$25:$F$28,0),"")</f>
        <v/>
      </c>
      <c r="F109" s="43" t="str">
        <f aca="false">IF($A109="","",IF('Folha de Campo'!$G$4="","",IF(AND($A109='Folha de Campo'!$C$5,$E109&lt;&gt;"",$E109&lt;='Folha de Campo'!$G$4),COUNTIFS($A$3:$A109,'Folha de Campo'!$C$5,$E$3:$E109,"&lt;="&amp;'Folha de Campo'!$G$4),"")))</f>
        <v/>
      </c>
      <c r="G109" s="43" t="str">
        <f aca="false">IF($A109="","",$A109&amp;"|"&amp;$C109)</f>
        <v/>
      </c>
    </row>
    <row r="110" customFormat="false" ht="18" hidden="false" customHeight="true" outlineLevel="0" collapsed="false">
      <c r="A110" s="32"/>
      <c r="B110" s="32"/>
      <c r="C110" s="32"/>
      <c r="D110" s="33"/>
      <c r="E110" s="43" t="str">
        <f aca="false">IFERROR(MATCH($D110,Parâmetros!$F$25:$F$28,0),"")</f>
        <v/>
      </c>
      <c r="F110" s="43" t="str">
        <f aca="false">IF($A110="","",IF('Folha de Campo'!$G$4="","",IF(AND($A110='Folha de Campo'!$C$5,$E110&lt;&gt;"",$E110&lt;='Folha de Campo'!$G$4),COUNTIFS($A$3:$A110,'Folha de Campo'!$C$5,$E$3:$E110,"&lt;="&amp;'Folha de Campo'!$G$4),"")))</f>
        <v/>
      </c>
      <c r="G110" s="43" t="str">
        <f aca="false">IF($A110="","",$A110&amp;"|"&amp;$C110)</f>
        <v/>
      </c>
    </row>
    <row r="111" customFormat="false" ht="18" hidden="false" customHeight="true" outlineLevel="0" collapsed="false">
      <c r="A111" s="32"/>
      <c r="B111" s="32"/>
      <c r="C111" s="32"/>
      <c r="D111" s="33"/>
      <c r="E111" s="43" t="str">
        <f aca="false">IFERROR(MATCH($D111,Parâmetros!$F$25:$F$28,0),"")</f>
        <v/>
      </c>
      <c r="F111" s="43" t="str">
        <f aca="false">IF($A111="","",IF('Folha de Campo'!$G$4="","",IF(AND($A111='Folha de Campo'!$C$5,$E111&lt;&gt;"",$E111&lt;='Folha de Campo'!$G$4),COUNTIFS($A$3:$A111,'Folha de Campo'!$C$5,$E$3:$E111,"&lt;="&amp;'Folha de Campo'!$G$4),"")))</f>
        <v/>
      </c>
      <c r="G111" s="43" t="str">
        <f aca="false">IF($A111="","",$A111&amp;"|"&amp;$C111)</f>
        <v/>
      </c>
    </row>
    <row r="112" customFormat="false" ht="18" hidden="false" customHeight="true" outlineLevel="0" collapsed="false">
      <c r="A112" s="32"/>
      <c r="B112" s="32"/>
      <c r="C112" s="32"/>
      <c r="D112" s="33"/>
      <c r="E112" s="43" t="str">
        <f aca="false">IFERROR(MATCH($D112,Parâmetros!$F$25:$F$28,0),"")</f>
        <v/>
      </c>
      <c r="F112" s="43" t="str">
        <f aca="false">IF($A112="","",IF('Folha de Campo'!$G$4="","",IF(AND($A112='Folha de Campo'!$C$5,$E112&lt;&gt;"",$E112&lt;='Folha de Campo'!$G$4),COUNTIFS($A$3:$A112,'Folha de Campo'!$C$5,$E$3:$E112,"&lt;="&amp;'Folha de Campo'!$G$4),"")))</f>
        <v/>
      </c>
      <c r="G112" s="43" t="str">
        <f aca="false">IF($A112="","",$A112&amp;"|"&amp;$C112)</f>
        <v/>
      </c>
    </row>
    <row r="113" customFormat="false" ht="18" hidden="false" customHeight="true" outlineLevel="0" collapsed="false">
      <c r="A113" s="32"/>
      <c r="B113" s="32"/>
      <c r="C113" s="32"/>
      <c r="D113" s="33"/>
      <c r="E113" s="43" t="str">
        <f aca="false">IFERROR(MATCH($D113,Parâmetros!$F$25:$F$28,0),"")</f>
        <v/>
      </c>
      <c r="F113" s="43" t="str">
        <f aca="false">IF($A113="","",IF('Folha de Campo'!$G$4="","",IF(AND($A113='Folha de Campo'!$C$5,$E113&lt;&gt;"",$E113&lt;='Folha de Campo'!$G$4),COUNTIFS($A$3:$A113,'Folha de Campo'!$C$5,$E$3:$E113,"&lt;="&amp;'Folha de Campo'!$G$4),"")))</f>
        <v/>
      </c>
      <c r="G113" s="43" t="str">
        <f aca="false">IF($A113="","",$A113&amp;"|"&amp;$C113)</f>
        <v/>
      </c>
    </row>
    <row r="114" customFormat="false" ht="18" hidden="false" customHeight="true" outlineLevel="0" collapsed="false">
      <c r="A114" s="32"/>
      <c r="B114" s="32"/>
      <c r="C114" s="32"/>
      <c r="D114" s="33"/>
      <c r="E114" s="43" t="str">
        <f aca="false">IFERROR(MATCH($D114,Parâmetros!$F$25:$F$28,0),"")</f>
        <v/>
      </c>
      <c r="F114" s="43" t="str">
        <f aca="false">IF($A114="","",IF('Folha de Campo'!$G$4="","",IF(AND($A114='Folha de Campo'!$C$5,$E114&lt;&gt;"",$E114&lt;='Folha de Campo'!$G$4),COUNTIFS($A$3:$A114,'Folha de Campo'!$C$5,$E$3:$E114,"&lt;="&amp;'Folha de Campo'!$G$4),"")))</f>
        <v/>
      </c>
      <c r="G114" s="43" t="str">
        <f aca="false">IF($A114="","",$A114&amp;"|"&amp;$C114)</f>
        <v/>
      </c>
    </row>
    <row r="115" customFormat="false" ht="18" hidden="false" customHeight="true" outlineLevel="0" collapsed="false">
      <c r="A115" s="32"/>
      <c r="B115" s="32"/>
      <c r="C115" s="32"/>
      <c r="D115" s="33"/>
      <c r="E115" s="43" t="str">
        <f aca="false">IFERROR(MATCH($D115,Parâmetros!$F$25:$F$28,0),"")</f>
        <v/>
      </c>
      <c r="F115" s="43" t="str">
        <f aca="false">IF($A115="","",IF('Folha de Campo'!$G$4="","",IF(AND($A115='Folha de Campo'!$C$5,$E115&lt;&gt;"",$E115&lt;='Folha de Campo'!$G$4),COUNTIFS($A$3:$A115,'Folha de Campo'!$C$5,$E$3:$E115,"&lt;="&amp;'Folha de Campo'!$G$4),"")))</f>
        <v/>
      </c>
      <c r="G115" s="43" t="str">
        <f aca="false">IF($A115="","",$A115&amp;"|"&amp;$C115)</f>
        <v/>
      </c>
    </row>
    <row r="116" customFormat="false" ht="18" hidden="false" customHeight="true" outlineLevel="0" collapsed="false">
      <c r="A116" s="32"/>
      <c r="B116" s="32"/>
      <c r="C116" s="32"/>
      <c r="D116" s="33"/>
      <c r="E116" s="43" t="str">
        <f aca="false">IFERROR(MATCH($D116,Parâmetros!$F$25:$F$28,0),"")</f>
        <v/>
      </c>
      <c r="F116" s="43" t="str">
        <f aca="false">IF($A116="","",IF('Folha de Campo'!$G$4="","",IF(AND($A116='Folha de Campo'!$C$5,$E116&lt;&gt;"",$E116&lt;='Folha de Campo'!$G$4),COUNTIFS($A$3:$A116,'Folha de Campo'!$C$5,$E$3:$E116,"&lt;="&amp;'Folha de Campo'!$G$4),"")))</f>
        <v/>
      </c>
      <c r="G116" s="43" t="str">
        <f aca="false">IF($A116="","",$A116&amp;"|"&amp;$C116)</f>
        <v/>
      </c>
    </row>
    <row r="117" customFormat="false" ht="18" hidden="false" customHeight="true" outlineLevel="0" collapsed="false">
      <c r="A117" s="32"/>
      <c r="B117" s="32"/>
      <c r="C117" s="32"/>
      <c r="D117" s="33"/>
      <c r="E117" s="43" t="str">
        <f aca="false">IFERROR(MATCH($D117,Parâmetros!$F$25:$F$28,0),"")</f>
        <v/>
      </c>
      <c r="F117" s="43" t="str">
        <f aca="false">IF($A117="","",IF('Folha de Campo'!$G$4="","",IF(AND($A117='Folha de Campo'!$C$5,$E117&lt;&gt;"",$E117&lt;='Folha de Campo'!$G$4),COUNTIFS($A$3:$A117,'Folha de Campo'!$C$5,$E$3:$E117,"&lt;="&amp;'Folha de Campo'!$G$4),"")))</f>
        <v/>
      </c>
      <c r="G117" s="43" t="str">
        <f aca="false">IF($A117="","",$A117&amp;"|"&amp;$C117)</f>
        <v/>
      </c>
    </row>
    <row r="118" customFormat="false" ht="18" hidden="false" customHeight="true" outlineLevel="0" collapsed="false">
      <c r="A118" s="32"/>
      <c r="B118" s="32"/>
      <c r="C118" s="32"/>
      <c r="D118" s="33"/>
      <c r="E118" s="43" t="str">
        <f aca="false">IFERROR(MATCH($D118,Parâmetros!$F$25:$F$28,0),"")</f>
        <v/>
      </c>
      <c r="F118" s="43" t="str">
        <f aca="false">IF($A118="","",IF('Folha de Campo'!$G$4="","",IF(AND($A118='Folha de Campo'!$C$5,$E118&lt;&gt;"",$E118&lt;='Folha de Campo'!$G$4),COUNTIFS($A$3:$A118,'Folha de Campo'!$C$5,$E$3:$E118,"&lt;="&amp;'Folha de Campo'!$G$4),"")))</f>
        <v/>
      </c>
      <c r="G118" s="43" t="str">
        <f aca="false">IF($A118="","",$A118&amp;"|"&amp;$C118)</f>
        <v/>
      </c>
    </row>
    <row r="119" customFormat="false" ht="18" hidden="false" customHeight="true" outlineLevel="0" collapsed="false">
      <c r="A119" s="32"/>
      <c r="B119" s="32"/>
      <c r="C119" s="32"/>
      <c r="D119" s="33"/>
      <c r="E119" s="43" t="str">
        <f aca="false">IFERROR(MATCH($D119,Parâmetros!$F$25:$F$28,0),"")</f>
        <v/>
      </c>
      <c r="F119" s="43" t="str">
        <f aca="false">IF($A119="","",IF('Folha de Campo'!$G$4="","",IF(AND($A119='Folha de Campo'!$C$5,$E119&lt;&gt;"",$E119&lt;='Folha de Campo'!$G$4),COUNTIFS($A$3:$A119,'Folha de Campo'!$C$5,$E$3:$E119,"&lt;="&amp;'Folha de Campo'!$G$4),"")))</f>
        <v/>
      </c>
      <c r="G119" s="43" t="str">
        <f aca="false">IF($A119="","",$A119&amp;"|"&amp;$C119)</f>
        <v/>
      </c>
    </row>
    <row r="120" customFormat="false" ht="18" hidden="false" customHeight="true" outlineLevel="0" collapsed="false">
      <c r="A120" s="32"/>
      <c r="B120" s="32"/>
      <c r="C120" s="32"/>
      <c r="D120" s="33"/>
      <c r="E120" s="43" t="str">
        <f aca="false">IFERROR(MATCH($D120,Parâmetros!$F$25:$F$28,0),"")</f>
        <v/>
      </c>
      <c r="F120" s="43" t="str">
        <f aca="false">IF($A120="","",IF('Folha de Campo'!$G$4="","",IF(AND($A120='Folha de Campo'!$C$5,$E120&lt;&gt;"",$E120&lt;='Folha de Campo'!$G$4),COUNTIFS($A$3:$A120,'Folha de Campo'!$C$5,$E$3:$E120,"&lt;="&amp;'Folha de Campo'!$G$4),"")))</f>
        <v/>
      </c>
      <c r="G120" s="43" t="str">
        <f aca="false">IF($A120="","",$A120&amp;"|"&amp;$C120)</f>
        <v/>
      </c>
    </row>
    <row r="121" customFormat="false" ht="18" hidden="false" customHeight="true" outlineLevel="0" collapsed="false">
      <c r="A121" s="32"/>
      <c r="B121" s="32"/>
      <c r="C121" s="32"/>
      <c r="D121" s="33"/>
      <c r="E121" s="43" t="str">
        <f aca="false">IFERROR(MATCH($D121,Parâmetros!$F$25:$F$28,0),"")</f>
        <v/>
      </c>
      <c r="F121" s="43" t="str">
        <f aca="false">IF($A121="","",IF('Folha de Campo'!$G$4="","",IF(AND($A121='Folha de Campo'!$C$5,$E121&lt;&gt;"",$E121&lt;='Folha de Campo'!$G$4),COUNTIFS($A$3:$A121,'Folha de Campo'!$C$5,$E$3:$E121,"&lt;="&amp;'Folha de Campo'!$G$4),"")))</f>
        <v/>
      </c>
      <c r="G121" s="43" t="str">
        <f aca="false">IF($A121="","",$A121&amp;"|"&amp;$C121)</f>
        <v/>
      </c>
    </row>
    <row r="122" customFormat="false" ht="18" hidden="false" customHeight="true" outlineLevel="0" collapsed="false">
      <c r="A122" s="32"/>
      <c r="B122" s="32"/>
      <c r="C122" s="32"/>
      <c r="D122" s="33"/>
      <c r="E122" s="43" t="str">
        <f aca="false">IFERROR(MATCH($D122,Parâmetros!$F$25:$F$28,0),"")</f>
        <v/>
      </c>
      <c r="F122" s="43" t="str">
        <f aca="false">IF($A122="","",IF('Folha de Campo'!$G$4="","",IF(AND($A122='Folha de Campo'!$C$5,$E122&lt;&gt;"",$E122&lt;='Folha de Campo'!$G$4),COUNTIFS($A$3:$A122,'Folha de Campo'!$C$5,$E$3:$E122,"&lt;="&amp;'Folha de Campo'!$G$4),"")))</f>
        <v/>
      </c>
      <c r="G122" s="43" t="str">
        <f aca="false">IF($A122="","",$A122&amp;"|"&amp;$C122)</f>
        <v/>
      </c>
    </row>
    <row r="123" customFormat="false" ht="18" hidden="false" customHeight="true" outlineLevel="0" collapsed="false">
      <c r="A123" s="32"/>
      <c r="B123" s="32"/>
      <c r="C123" s="32"/>
      <c r="D123" s="33"/>
      <c r="E123" s="43" t="str">
        <f aca="false">IFERROR(MATCH($D123,Parâmetros!$F$25:$F$28,0),"")</f>
        <v/>
      </c>
      <c r="F123" s="43" t="str">
        <f aca="false">IF($A123="","",IF('Folha de Campo'!$G$4="","",IF(AND($A123='Folha de Campo'!$C$5,$E123&lt;&gt;"",$E123&lt;='Folha de Campo'!$G$4),COUNTIFS($A$3:$A123,'Folha de Campo'!$C$5,$E$3:$E123,"&lt;="&amp;'Folha de Campo'!$G$4),"")))</f>
        <v/>
      </c>
      <c r="G123" s="43" t="str">
        <f aca="false">IF($A123="","",$A123&amp;"|"&amp;$C123)</f>
        <v/>
      </c>
    </row>
    <row r="124" customFormat="false" ht="18" hidden="false" customHeight="true" outlineLevel="0" collapsed="false">
      <c r="A124" s="32"/>
      <c r="B124" s="32"/>
      <c r="C124" s="32"/>
      <c r="D124" s="33"/>
      <c r="E124" s="43" t="str">
        <f aca="false">IFERROR(MATCH($D124,Parâmetros!$F$25:$F$28,0),"")</f>
        <v/>
      </c>
      <c r="F124" s="43" t="str">
        <f aca="false">IF($A124="","",IF('Folha de Campo'!$G$4="","",IF(AND($A124='Folha de Campo'!$C$5,$E124&lt;&gt;"",$E124&lt;='Folha de Campo'!$G$4),COUNTIFS($A$3:$A124,'Folha de Campo'!$C$5,$E$3:$E124,"&lt;="&amp;'Folha de Campo'!$G$4),"")))</f>
        <v/>
      </c>
      <c r="G124" s="43" t="str">
        <f aca="false">IF($A124="","",$A124&amp;"|"&amp;$C124)</f>
        <v/>
      </c>
    </row>
    <row r="125" customFormat="false" ht="18" hidden="false" customHeight="true" outlineLevel="0" collapsed="false">
      <c r="A125" s="32"/>
      <c r="B125" s="32"/>
      <c r="C125" s="32"/>
      <c r="D125" s="33"/>
      <c r="E125" s="43" t="str">
        <f aca="false">IFERROR(MATCH($D125,Parâmetros!$F$25:$F$28,0),"")</f>
        <v/>
      </c>
      <c r="F125" s="43" t="str">
        <f aca="false">IF($A125="","",IF('Folha de Campo'!$G$4="","",IF(AND($A125='Folha de Campo'!$C$5,$E125&lt;&gt;"",$E125&lt;='Folha de Campo'!$G$4),COUNTIFS($A$3:$A125,'Folha de Campo'!$C$5,$E$3:$E125,"&lt;="&amp;'Folha de Campo'!$G$4),"")))</f>
        <v/>
      </c>
      <c r="G125" s="43" t="str">
        <f aca="false">IF($A125="","",$A125&amp;"|"&amp;$C125)</f>
        <v/>
      </c>
    </row>
    <row r="126" customFormat="false" ht="18" hidden="false" customHeight="true" outlineLevel="0" collapsed="false">
      <c r="A126" s="32"/>
      <c r="B126" s="32"/>
      <c r="C126" s="32"/>
      <c r="D126" s="33"/>
      <c r="E126" s="43" t="str">
        <f aca="false">IFERROR(MATCH($D126,Parâmetros!$F$25:$F$28,0),"")</f>
        <v/>
      </c>
      <c r="F126" s="43" t="str">
        <f aca="false">IF($A126="","",IF('Folha de Campo'!$G$4="","",IF(AND($A126='Folha de Campo'!$C$5,$E126&lt;&gt;"",$E126&lt;='Folha de Campo'!$G$4),COUNTIFS($A$3:$A126,'Folha de Campo'!$C$5,$E$3:$E126,"&lt;="&amp;'Folha de Campo'!$G$4),"")))</f>
        <v/>
      </c>
      <c r="G126" s="43" t="str">
        <f aca="false">IF($A126="","",$A126&amp;"|"&amp;$C126)</f>
        <v/>
      </c>
    </row>
    <row r="127" customFormat="false" ht="18" hidden="false" customHeight="true" outlineLevel="0" collapsed="false">
      <c r="A127" s="32"/>
      <c r="B127" s="32"/>
      <c r="C127" s="32"/>
      <c r="D127" s="33"/>
      <c r="E127" s="43" t="str">
        <f aca="false">IFERROR(MATCH($D127,Parâmetros!$F$25:$F$28,0),"")</f>
        <v/>
      </c>
      <c r="F127" s="43" t="str">
        <f aca="false">IF($A127="","",IF('Folha de Campo'!$G$4="","",IF(AND($A127='Folha de Campo'!$C$5,$E127&lt;&gt;"",$E127&lt;='Folha de Campo'!$G$4),COUNTIFS($A$3:$A127,'Folha de Campo'!$C$5,$E$3:$E127,"&lt;="&amp;'Folha de Campo'!$G$4),"")))</f>
        <v/>
      </c>
      <c r="G127" s="43" t="str">
        <f aca="false">IF($A127="","",$A127&amp;"|"&amp;$C127)</f>
        <v/>
      </c>
    </row>
    <row r="128" customFormat="false" ht="18" hidden="false" customHeight="true" outlineLevel="0" collapsed="false">
      <c r="A128" s="32"/>
      <c r="B128" s="32"/>
      <c r="C128" s="32"/>
      <c r="D128" s="33"/>
      <c r="E128" s="43" t="str">
        <f aca="false">IFERROR(MATCH($D128,Parâmetros!$F$25:$F$28,0),"")</f>
        <v/>
      </c>
      <c r="F128" s="43" t="str">
        <f aca="false">IF($A128="","",IF('Folha de Campo'!$G$4="","",IF(AND($A128='Folha de Campo'!$C$5,$E128&lt;&gt;"",$E128&lt;='Folha de Campo'!$G$4),COUNTIFS($A$3:$A128,'Folha de Campo'!$C$5,$E$3:$E128,"&lt;="&amp;'Folha de Campo'!$G$4),"")))</f>
        <v/>
      </c>
      <c r="G128" s="43" t="str">
        <f aca="false">IF($A128="","",$A128&amp;"|"&amp;$C128)</f>
        <v/>
      </c>
    </row>
    <row r="129" customFormat="false" ht="18" hidden="false" customHeight="true" outlineLevel="0" collapsed="false">
      <c r="A129" s="32"/>
      <c r="B129" s="32"/>
      <c r="C129" s="32"/>
      <c r="D129" s="33"/>
      <c r="E129" s="43" t="str">
        <f aca="false">IFERROR(MATCH($D129,Parâmetros!$F$25:$F$28,0),"")</f>
        <v/>
      </c>
      <c r="F129" s="43" t="str">
        <f aca="false">IF($A129="","",IF('Folha de Campo'!$G$4="","",IF(AND($A129='Folha de Campo'!$C$5,$E129&lt;&gt;"",$E129&lt;='Folha de Campo'!$G$4),COUNTIFS($A$3:$A129,'Folha de Campo'!$C$5,$E$3:$E129,"&lt;="&amp;'Folha de Campo'!$G$4),"")))</f>
        <v/>
      </c>
      <c r="G129" s="43" t="str">
        <f aca="false">IF($A129="","",$A129&amp;"|"&amp;$C129)</f>
        <v/>
      </c>
    </row>
    <row r="130" customFormat="false" ht="18" hidden="false" customHeight="true" outlineLevel="0" collapsed="false">
      <c r="A130" s="32"/>
      <c r="B130" s="32"/>
      <c r="C130" s="32"/>
      <c r="D130" s="33"/>
      <c r="E130" s="43" t="str">
        <f aca="false">IFERROR(MATCH($D130,Parâmetros!$F$25:$F$28,0),"")</f>
        <v/>
      </c>
      <c r="F130" s="43" t="str">
        <f aca="false">IF($A130="","",IF('Folha de Campo'!$G$4="","",IF(AND($A130='Folha de Campo'!$C$5,$E130&lt;&gt;"",$E130&lt;='Folha de Campo'!$G$4),COUNTIFS($A$3:$A130,'Folha de Campo'!$C$5,$E$3:$E130,"&lt;="&amp;'Folha de Campo'!$G$4),"")))</f>
        <v/>
      </c>
      <c r="G130" s="43" t="str">
        <f aca="false">IF($A130="","",$A130&amp;"|"&amp;$C130)</f>
        <v/>
      </c>
    </row>
    <row r="131" customFormat="false" ht="18" hidden="false" customHeight="true" outlineLevel="0" collapsed="false">
      <c r="A131" s="32"/>
      <c r="B131" s="32"/>
      <c r="C131" s="32"/>
      <c r="D131" s="33"/>
      <c r="E131" s="43" t="str">
        <f aca="false">IFERROR(MATCH($D131,Parâmetros!$F$25:$F$28,0),"")</f>
        <v/>
      </c>
      <c r="F131" s="43" t="str">
        <f aca="false">IF($A131="","",IF('Folha de Campo'!$G$4="","",IF(AND($A131='Folha de Campo'!$C$5,$E131&lt;&gt;"",$E131&lt;='Folha de Campo'!$G$4),COUNTIFS($A$3:$A131,'Folha de Campo'!$C$5,$E$3:$E131,"&lt;="&amp;'Folha de Campo'!$G$4),"")))</f>
        <v/>
      </c>
      <c r="G131" s="43" t="str">
        <f aca="false">IF($A131="","",$A131&amp;"|"&amp;$C131)</f>
        <v/>
      </c>
    </row>
    <row r="132" customFormat="false" ht="18" hidden="false" customHeight="true" outlineLevel="0" collapsed="false">
      <c r="A132" s="32"/>
      <c r="B132" s="32"/>
      <c r="C132" s="32"/>
      <c r="D132" s="33"/>
      <c r="E132" s="43" t="str">
        <f aca="false">IFERROR(MATCH($D132,Parâmetros!$F$25:$F$28,0),"")</f>
        <v/>
      </c>
      <c r="F132" s="43" t="str">
        <f aca="false">IF($A132="","",IF('Folha de Campo'!$G$4="","",IF(AND($A132='Folha de Campo'!$C$5,$E132&lt;&gt;"",$E132&lt;='Folha de Campo'!$G$4),COUNTIFS($A$3:$A132,'Folha de Campo'!$C$5,$E$3:$E132,"&lt;="&amp;'Folha de Campo'!$G$4),"")))</f>
        <v/>
      </c>
      <c r="G132" s="43" t="str">
        <f aca="false">IF($A132="","",$A132&amp;"|"&amp;$C132)</f>
        <v/>
      </c>
    </row>
    <row r="133" customFormat="false" ht="18" hidden="false" customHeight="true" outlineLevel="0" collapsed="false">
      <c r="A133" s="32"/>
      <c r="B133" s="32"/>
      <c r="C133" s="32"/>
      <c r="D133" s="33"/>
      <c r="E133" s="43" t="str">
        <f aca="false">IFERROR(MATCH($D133,Parâmetros!$F$25:$F$28,0),"")</f>
        <v/>
      </c>
      <c r="F133" s="43" t="str">
        <f aca="false">IF($A133="","",IF('Folha de Campo'!$G$4="","",IF(AND($A133='Folha de Campo'!$C$5,$E133&lt;&gt;"",$E133&lt;='Folha de Campo'!$G$4),COUNTIFS($A$3:$A133,'Folha de Campo'!$C$5,$E$3:$E133,"&lt;="&amp;'Folha de Campo'!$G$4),"")))</f>
        <v/>
      </c>
      <c r="G133" s="43" t="str">
        <f aca="false">IF($A133="","",$A133&amp;"|"&amp;$C133)</f>
        <v/>
      </c>
    </row>
    <row r="134" customFormat="false" ht="18" hidden="false" customHeight="true" outlineLevel="0" collapsed="false">
      <c r="A134" s="32"/>
      <c r="B134" s="32"/>
      <c r="C134" s="32"/>
      <c r="D134" s="33"/>
      <c r="E134" s="43" t="str">
        <f aca="false">IFERROR(MATCH($D134,Parâmetros!$F$25:$F$28,0),"")</f>
        <v/>
      </c>
      <c r="F134" s="43" t="str">
        <f aca="false">IF($A134="","",IF('Folha de Campo'!$G$4="","",IF(AND($A134='Folha de Campo'!$C$5,$E134&lt;&gt;"",$E134&lt;='Folha de Campo'!$G$4),COUNTIFS($A$3:$A134,'Folha de Campo'!$C$5,$E$3:$E134,"&lt;="&amp;'Folha de Campo'!$G$4),"")))</f>
        <v/>
      </c>
      <c r="G134" s="43" t="str">
        <f aca="false">IF($A134="","",$A134&amp;"|"&amp;$C134)</f>
        <v/>
      </c>
    </row>
    <row r="135" customFormat="false" ht="18" hidden="false" customHeight="true" outlineLevel="0" collapsed="false">
      <c r="A135" s="32"/>
      <c r="B135" s="32"/>
      <c r="C135" s="32"/>
      <c r="D135" s="33"/>
      <c r="E135" s="43" t="str">
        <f aca="false">IFERROR(MATCH($D135,Parâmetros!$F$25:$F$28,0),"")</f>
        <v/>
      </c>
      <c r="F135" s="43" t="str">
        <f aca="false">IF($A135="","",IF('Folha de Campo'!$G$4="","",IF(AND($A135='Folha de Campo'!$C$5,$E135&lt;&gt;"",$E135&lt;='Folha de Campo'!$G$4),COUNTIFS($A$3:$A135,'Folha de Campo'!$C$5,$E$3:$E135,"&lt;="&amp;'Folha de Campo'!$G$4),"")))</f>
        <v/>
      </c>
      <c r="G135" s="43" t="str">
        <f aca="false">IF($A135="","",$A135&amp;"|"&amp;$C135)</f>
        <v/>
      </c>
    </row>
    <row r="136" customFormat="false" ht="18" hidden="false" customHeight="true" outlineLevel="0" collapsed="false">
      <c r="A136" s="32"/>
      <c r="B136" s="32"/>
      <c r="C136" s="32"/>
      <c r="D136" s="33"/>
      <c r="E136" s="43" t="str">
        <f aca="false">IFERROR(MATCH($D136,Parâmetros!$F$25:$F$28,0),"")</f>
        <v/>
      </c>
      <c r="F136" s="43" t="str">
        <f aca="false">IF($A136="","",IF('Folha de Campo'!$G$4="","",IF(AND($A136='Folha de Campo'!$C$5,$E136&lt;&gt;"",$E136&lt;='Folha de Campo'!$G$4),COUNTIFS($A$3:$A136,'Folha de Campo'!$C$5,$E$3:$E136,"&lt;="&amp;'Folha de Campo'!$G$4),"")))</f>
        <v/>
      </c>
      <c r="G136" s="43" t="str">
        <f aca="false">IF($A136="","",$A136&amp;"|"&amp;$C136)</f>
        <v/>
      </c>
    </row>
    <row r="137" customFormat="false" ht="18" hidden="false" customHeight="true" outlineLevel="0" collapsed="false">
      <c r="A137" s="32"/>
      <c r="B137" s="32"/>
      <c r="C137" s="32"/>
      <c r="D137" s="33"/>
      <c r="E137" s="43" t="str">
        <f aca="false">IFERROR(MATCH($D137,Parâmetros!$F$25:$F$28,0),"")</f>
        <v/>
      </c>
      <c r="F137" s="43" t="str">
        <f aca="false">IF($A137="","",IF('Folha de Campo'!$G$4="","",IF(AND($A137='Folha de Campo'!$C$5,$E137&lt;&gt;"",$E137&lt;='Folha de Campo'!$G$4),COUNTIFS($A$3:$A137,'Folha de Campo'!$C$5,$E$3:$E137,"&lt;="&amp;'Folha de Campo'!$G$4),"")))</f>
        <v/>
      </c>
      <c r="G137" s="43" t="str">
        <f aca="false">IF($A137="","",$A137&amp;"|"&amp;$C137)</f>
        <v/>
      </c>
    </row>
    <row r="138" customFormat="false" ht="18" hidden="false" customHeight="true" outlineLevel="0" collapsed="false">
      <c r="A138" s="32"/>
      <c r="B138" s="32"/>
      <c r="C138" s="32"/>
      <c r="D138" s="33"/>
      <c r="E138" s="43" t="str">
        <f aca="false">IFERROR(MATCH($D138,Parâmetros!$F$25:$F$28,0),"")</f>
        <v/>
      </c>
      <c r="F138" s="43" t="str">
        <f aca="false">IF($A138="","",IF('Folha de Campo'!$G$4="","",IF(AND($A138='Folha de Campo'!$C$5,$E138&lt;&gt;"",$E138&lt;='Folha de Campo'!$G$4),COUNTIFS($A$3:$A138,'Folha de Campo'!$C$5,$E$3:$E138,"&lt;="&amp;'Folha de Campo'!$G$4),"")))</f>
        <v/>
      </c>
      <c r="G138" s="43" t="str">
        <f aca="false">IF($A138="","",$A138&amp;"|"&amp;$C138)</f>
        <v/>
      </c>
    </row>
    <row r="139" customFormat="false" ht="18" hidden="false" customHeight="true" outlineLevel="0" collapsed="false">
      <c r="A139" s="32"/>
      <c r="B139" s="32"/>
      <c r="C139" s="32"/>
      <c r="D139" s="33"/>
      <c r="E139" s="43" t="str">
        <f aca="false">IFERROR(MATCH($D139,Parâmetros!$F$25:$F$28,0),"")</f>
        <v/>
      </c>
      <c r="F139" s="43" t="str">
        <f aca="false">IF($A139="","",IF('Folha de Campo'!$G$4="","",IF(AND($A139='Folha de Campo'!$C$5,$E139&lt;&gt;"",$E139&lt;='Folha de Campo'!$G$4),COUNTIFS($A$3:$A139,'Folha de Campo'!$C$5,$E$3:$E139,"&lt;="&amp;'Folha de Campo'!$G$4),"")))</f>
        <v/>
      </c>
      <c r="G139" s="43" t="str">
        <f aca="false">IF($A139="","",$A139&amp;"|"&amp;$C139)</f>
        <v/>
      </c>
    </row>
    <row r="140" customFormat="false" ht="18" hidden="false" customHeight="true" outlineLevel="0" collapsed="false">
      <c r="A140" s="32"/>
      <c r="B140" s="32"/>
      <c r="C140" s="32"/>
      <c r="D140" s="33"/>
      <c r="E140" s="43" t="str">
        <f aca="false">IFERROR(MATCH($D140,Parâmetros!$F$25:$F$28,0),"")</f>
        <v/>
      </c>
      <c r="F140" s="43" t="str">
        <f aca="false">IF($A140="","",IF('Folha de Campo'!$G$4="","",IF(AND($A140='Folha de Campo'!$C$5,$E140&lt;&gt;"",$E140&lt;='Folha de Campo'!$G$4),COUNTIFS($A$3:$A140,'Folha de Campo'!$C$5,$E$3:$E140,"&lt;="&amp;'Folha de Campo'!$G$4),"")))</f>
        <v/>
      </c>
      <c r="G140" s="43" t="str">
        <f aca="false">IF($A140="","",$A140&amp;"|"&amp;$C140)</f>
        <v/>
      </c>
    </row>
    <row r="141" customFormat="false" ht="18" hidden="false" customHeight="true" outlineLevel="0" collapsed="false">
      <c r="A141" s="32"/>
      <c r="B141" s="32"/>
      <c r="C141" s="32"/>
      <c r="D141" s="33"/>
      <c r="E141" s="43" t="str">
        <f aca="false">IFERROR(MATCH($D141,Parâmetros!$F$25:$F$28,0),"")</f>
        <v/>
      </c>
      <c r="F141" s="43" t="str">
        <f aca="false">IF($A141="","",IF('Folha de Campo'!$G$4="","",IF(AND($A141='Folha de Campo'!$C$5,$E141&lt;&gt;"",$E141&lt;='Folha de Campo'!$G$4),COUNTIFS($A$3:$A141,'Folha de Campo'!$C$5,$E$3:$E141,"&lt;="&amp;'Folha de Campo'!$G$4),"")))</f>
        <v/>
      </c>
      <c r="G141" s="43" t="str">
        <f aca="false">IF($A141="","",$A141&amp;"|"&amp;$C141)</f>
        <v/>
      </c>
    </row>
    <row r="142" customFormat="false" ht="18" hidden="false" customHeight="true" outlineLevel="0" collapsed="false">
      <c r="A142" s="32"/>
      <c r="B142" s="32"/>
      <c r="C142" s="32"/>
      <c r="D142" s="33"/>
      <c r="E142" s="43" t="str">
        <f aca="false">IFERROR(MATCH($D142,Parâmetros!$F$25:$F$28,0),"")</f>
        <v/>
      </c>
      <c r="F142" s="43" t="str">
        <f aca="false">IF($A142="","",IF('Folha de Campo'!$G$4="","",IF(AND($A142='Folha de Campo'!$C$5,$E142&lt;&gt;"",$E142&lt;='Folha de Campo'!$G$4),COUNTIFS($A$3:$A142,'Folha de Campo'!$C$5,$E$3:$E142,"&lt;="&amp;'Folha de Campo'!$G$4),"")))</f>
        <v/>
      </c>
      <c r="G142" s="43" t="str">
        <f aca="false">IF($A142="","",$A142&amp;"|"&amp;$C142)</f>
        <v/>
      </c>
    </row>
    <row r="143" customFormat="false" ht="18" hidden="false" customHeight="true" outlineLevel="0" collapsed="false">
      <c r="A143" s="32"/>
      <c r="B143" s="32"/>
      <c r="C143" s="32"/>
      <c r="D143" s="33"/>
      <c r="E143" s="43" t="str">
        <f aca="false">IFERROR(MATCH($D143,Parâmetros!$F$25:$F$28,0),"")</f>
        <v/>
      </c>
      <c r="F143" s="43" t="str">
        <f aca="false">IF($A143="","",IF('Folha de Campo'!$G$4="","",IF(AND($A143='Folha de Campo'!$C$5,$E143&lt;&gt;"",$E143&lt;='Folha de Campo'!$G$4),COUNTIFS($A$3:$A143,'Folha de Campo'!$C$5,$E$3:$E143,"&lt;="&amp;'Folha de Campo'!$G$4),"")))</f>
        <v/>
      </c>
      <c r="G143" s="43" t="str">
        <f aca="false">IF($A143="","",$A143&amp;"|"&amp;$C143)</f>
        <v/>
      </c>
    </row>
    <row r="144" customFormat="false" ht="18" hidden="false" customHeight="true" outlineLevel="0" collapsed="false">
      <c r="A144" s="32"/>
      <c r="B144" s="32"/>
      <c r="C144" s="32"/>
      <c r="D144" s="33"/>
      <c r="E144" s="43" t="str">
        <f aca="false">IFERROR(MATCH($D144,Parâmetros!$F$25:$F$28,0),"")</f>
        <v/>
      </c>
      <c r="F144" s="43" t="str">
        <f aca="false">IF($A144="","",IF('Folha de Campo'!$G$4="","",IF(AND($A144='Folha de Campo'!$C$5,$E144&lt;&gt;"",$E144&lt;='Folha de Campo'!$G$4),COUNTIFS($A$3:$A144,'Folha de Campo'!$C$5,$E$3:$E144,"&lt;="&amp;'Folha de Campo'!$G$4),"")))</f>
        <v/>
      </c>
      <c r="G144" s="43" t="str">
        <f aca="false">IF($A144="","",$A144&amp;"|"&amp;$C144)</f>
        <v/>
      </c>
    </row>
    <row r="145" customFormat="false" ht="18" hidden="false" customHeight="true" outlineLevel="0" collapsed="false">
      <c r="A145" s="32"/>
      <c r="B145" s="32"/>
      <c r="C145" s="32"/>
      <c r="D145" s="33"/>
      <c r="E145" s="43" t="str">
        <f aca="false">IFERROR(MATCH($D145,Parâmetros!$F$25:$F$28,0),"")</f>
        <v/>
      </c>
      <c r="F145" s="43" t="str">
        <f aca="false">IF($A145="","",IF('Folha de Campo'!$G$4="","",IF(AND($A145='Folha de Campo'!$C$5,$E145&lt;&gt;"",$E145&lt;='Folha de Campo'!$G$4),COUNTIFS($A$3:$A145,'Folha de Campo'!$C$5,$E$3:$E145,"&lt;="&amp;'Folha de Campo'!$G$4),"")))</f>
        <v/>
      </c>
      <c r="G145" s="43" t="str">
        <f aca="false">IF($A145="","",$A145&amp;"|"&amp;$C145)</f>
        <v/>
      </c>
    </row>
    <row r="146" customFormat="false" ht="18" hidden="false" customHeight="true" outlineLevel="0" collapsed="false">
      <c r="A146" s="32"/>
      <c r="B146" s="32"/>
      <c r="C146" s="32"/>
      <c r="D146" s="33"/>
      <c r="E146" s="43" t="str">
        <f aca="false">IFERROR(MATCH($D146,Parâmetros!$F$25:$F$28,0),"")</f>
        <v/>
      </c>
      <c r="F146" s="43" t="str">
        <f aca="false">IF($A146="","",IF('Folha de Campo'!$G$4="","",IF(AND($A146='Folha de Campo'!$C$5,$E146&lt;&gt;"",$E146&lt;='Folha de Campo'!$G$4),COUNTIFS($A$3:$A146,'Folha de Campo'!$C$5,$E$3:$E146,"&lt;="&amp;'Folha de Campo'!$G$4),"")))</f>
        <v/>
      </c>
      <c r="G146" s="43" t="str">
        <f aca="false">IF($A146="","",$A146&amp;"|"&amp;$C146)</f>
        <v/>
      </c>
    </row>
    <row r="147" customFormat="false" ht="18" hidden="false" customHeight="true" outlineLevel="0" collapsed="false">
      <c r="A147" s="32"/>
      <c r="B147" s="32"/>
      <c r="C147" s="32"/>
      <c r="D147" s="33"/>
      <c r="E147" s="43" t="str">
        <f aca="false">IFERROR(MATCH($D147,Parâmetros!$F$25:$F$28,0),"")</f>
        <v/>
      </c>
      <c r="F147" s="43" t="str">
        <f aca="false">IF($A147="","",IF('Folha de Campo'!$G$4="","",IF(AND($A147='Folha de Campo'!$C$5,$E147&lt;&gt;"",$E147&lt;='Folha de Campo'!$G$4),COUNTIFS($A$3:$A147,'Folha de Campo'!$C$5,$E$3:$E147,"&lt;="&amp;'Folha de Campo'!$G$4),"")))</f>
        <v/>
      </c>
      <c r="G147" s="43" t="str">
        <f aca="false">IF($A147="","",$A147&amp;"|"&amp;$C147)</f>
        <v/>
      </c>
    </row>
    <row r="148" customFormat="false" ht="18" hidden="false" customHeight="true" outlineLevel="0" collapsed="false">
      <c r="A148" s="32"/>
      <c r="B148" s="32"/>
      <c r="C148" s="32"/>
      <c r="D148" s="33"/>
      <c r="E148" s="43" t="str">
        <f aca="false">IFERROR(MATCH($D148,Parâmetros!$F$25:$F$28,0),"")</f>
        <v/>
      </c>
      <c r="F148" s="43" t="str">
        <f aca="false">IF($A148="","",IF('Folha de Campo'!$G$4="","",IF(AND($A148='Folha de Campo'!$C$5,$E148&lt;&gt;"",$E148&lt;='Folha de Campo'!$G$4),COUNTIFS($A$3:$A148,'Folha de Campo'!$C$5,$E$3:$E148,"&lt;="&amp;'Folha de Campo'!$G$4),"")))</f>
        <v/>
      </c>
      <c r="G148" s="43" t="str">
        <f aca="false">IF($A148="","",$A148&amp;"|"&amp;$C148)</f>
        <v/>
      </c>
    </row>
    <row r="149" customFormat="false" ht="18" hidden="false" customHeight="true" outlineLevel="0" collapsed="false">
      <c r="A149" s="32"/>
      <c r="B149" s="32"/>
      <c r="C149" s="32"/>
      <c r="D149" s="33"/>
      <c r="E149" s="43" t="str">
        <f aca="false">IFERROR(MATCH($D149,Parâmetros!$F$25:$F$28,0),"")</f>
        <v/>
      </c>
      <c r="F149" s="43" t="str">
        <f aca="false">IF($A149="","",IF('Folha de Campo'!$G$4="","",IF(AND($A149='Folha de Campo'!$C$5,$E149&lt;&gt;"",$E149&lt;='Folha de Campo'!$G$4),COUNTIFS($A$3:$A149,'Folha de Campo'!$C$5,$E$3:$E149,"&lt;="&amp;'Folha de Campo'!$G$4),"")))</f>
        <v/>
      </c>
      <c r="G149" s="43" t="str">
        <f aca="false">IF($A149="","",$A149&amp;"|"&amp;$C149)</f>
        <v/>
      </c>
    </row>
    <row r="150" customFormat="false" ht="18" hidden="false" customHeight="true" outlineLevel="0" collapsed="false">
      <c r="A150" s="32"/>
      <c r="B150" s="32"/>
      <c r="C150" s="32"/>
      <c r="D150" s="33"/>
      <c r="E150" s="43" t="str">
        <f aca="false">IFERROR(MATCH($D150,Parâmetros!$F$25:$F$28,0),"")</f>
        <v/>
      </c>
      <c r="F150" s="43" t="str">
        <f aca="false">IF($A150="","",IF('Folha de Campo'!$G$4="","",IF(AND($A150='Folha de Campo'!$C$5,$E150&lt;&gt;"",$E150&lt;='Folha de Campo'!$G$4),COUNTIFS($A$3:$A150,'Folha de Campo'!$C$5,$E$3:$E150,"&lt;="&amp;'Folha de Campo'!$G$4),"")))</f>
        <v/>
      </c>
      <c r="G150" s="43" t="str">
        <f aca="false">IF($A150="","",$A150&amp;"|"&amp;$C150)</f>
        <v/>
      </c>
    </row>
    <row r="151" customFormat="false" ht="18" hidden="false" customHeight="true" outlineLevel="0" collapsed="false">
      <c r="A151" s="32"/>
      <c r="B151" s="32"/>
      <c r="C151" s="32"/>
      <c r="D151" s="33"/>
      <c r="E151" s="43" t="str">
        <f aca="false">IFERROR(MATCH($D151,Parâmetros!$F$25:$F$28,0),"")</f>
        <v/>
      </c>
      <c r="F151" s="43" t="str">
        <f aca="false">IF($A151="","",IF('Folha de Campo'!$G$4="","",IF(AND($A151='Folha de Campo'!$C$5,$E151&lt;&gt;"",$E151&lt;='Folha de Campo'!$G$4),COUNTIFS($A$3:$A151,'Folha de Campo'!$C$5,$E$3:$E151,"&lt;="&amp;'Folha de Campo'!$G$4),"")))</f>
        <v/>
      </c>
      <c r="G151" s="43" t="str">
        <f aca="false">IF($A151="","",$A151&amp;"|"&amp;$C151)</f>
        <v/>
      </c>
    </row>
    <row r="152" customFormat="false" ht="18" hidden="false" customHeight="true" outlineLevel="0" collapsed="false">
      <c r="A152" s="32"/>
      <c r="B152" s="32"/>
      <c r="C152" s="32"/>
      <c r="D152" s="33"/>
      <c r="E152" s="43" t="str">
        <f aca="false">IFERROR(MATCH($D152,Parâmetros!$F$25:$F$28,0),"")</f>
        <v/>
      </c>
      <c r="F152" s="43" t="str">
        <f aca="false">IF($A152="","",IF('Folha de Campo'!$G$4="","",IF(AND($A152='Folha de Campo'!$C$5,$E152&lt;&gt;"",$E152&lt;='Folha de Campo'!$G$4),COUNTIFS($A$3:$A152,'Folha de Campo'!$C$5,$E$3:$E152,"&lt;="&amp;'Folha de Campo'!$G$4),"")))</f>
        <v/>
      </c>
      <c r="G152" s="43" t="str">
        <f aca="false">IF($A152="","",$A152&amp;"|"&amp;$C152)</f>
        <v/>
      </c>
    </row>
    <row r="153" customFormat="false" ht="18" hidden="false" customHeight="true" outlineLevel="0" collapsed="false">
      <c r="A153" s="32"/>
      <c r="B153" s="32"/>
      <c r="C153" s="32"/>
      <c r="D153" s="33"/>
      <c r="E153" s="43" t="str">
        <f aca="false">IFERROR(MATCH($D153,Parâmetros!$F$25:$F$28,0),"")</f>
        <v/>
      </c>
      <c r="F153" s="43" t="str">
        <f aca="false">IF($A153="","",IF('Folha de Campo'!$G$4="","",IF(AND($A153='Folha de Campo'!$C$5,$E153&lt;&gt;"",$E153&lt;='Folha de Campo'!$G$4),COUNTIFS($A$3:$A153,'Folha de Campo'!$C$5,$E$3:$E153,"&lt;="&amp;'Folha de Campo'!$G$4),"")))</f>
        <v/>
      </c>
      <c r="G153" s="43" t="str">
        <f aca="false">IF($A153="","",$A153&amp;"|"&amp;$C153)</f>
        <v/>
      </c>
    </row>
    <row r="154" customFormat="false" ht="18" hidden="false" customHeight="true" outlineLevel="0" collapsed="false">
      <c r="A154" s="32"/>
      <c r="B154" s="32"/>
      <c r="C154" s="32"/>
      <c r="D154" s="33"/>
      <c r="E154" s="43" t="str">
        <f aca="false">IFERROR(MATCH($D154,Parâmetros!$F$25:$F$28,0),"")</f>
        <v/>
      </c>
      <c r="F154" s="43" t="str">
        <f aca="false">IF($A154="","",IF('Folha de Campo'!$G$4="","",IF(AND($A154='Folha de Campo'!$C$5,$E154&lt;&gt;"",$E154&lt;='Folha de Campo'!$G$4),COUNTIFS($A$3:$A154,'Folha de Campo'!$C$5,$E$3:$E154,"&lt;="&amp;'Folha de Campo'!$G$4),"")))</f>
        <v/>
      </c>
      <c r="G154" s="43" t="str">
        <f aca="false">IF($A154="","",$A154&amp;"|"&amp;$C154)</f>
        <v/>
      </c>
    </row>
    <row r="155" customFormat="false" ht="18" hidden="false" customHeight="true" outlineLevel="0" collapsed="false">
      <c r="A155" s="32"/>
      <c r="B155" s="32"/>
      <c r="C155" s="32"/>
      <c r="D155" s="33"/>
      <c r="E155" s="43" t="str">
        <f aca="false">IFERROR(MATCH($D155,Parâmetros!$F$25:$F$28,0),"")</f>
        <v/>
      </c>
      <c r="F155" s="43" t="str">
        <f aca="false">IF($A155="","",IF('Folha de Campo'!$G$4="","",IF(AND($A155='Folha de Campo'!$C$5,$E155&lt;&gt;"",$E155&lt;='Folha de Campo'!$G$4),COUNTIFS($A$3:$A155,'Folha de Campo'!$C$5,$E$3:$E155,"&lt;="&amp;'Folha de Campo'!$G$4),"")))</f>
        <v/>
      </c>
      <c r="G155" s="43" t="str">
        <f aca="false">IF($A155="","",$A155&amp;"|"&amp;$C155)</f>
        <v/>
      </c>
    </row>
    <row r="156" customFormat="false" ht="18" hidden="false" customHeight="true" outlineLevel="0" collapsed="false">
      <c r="A156" s="32"/>
      <c r="B156" s="32"/>
      <c r="C156" s="32"/>
      <c r="D156" s="33"/>
      <c r="E156" s="43" t="str">
        <f aca="false">IFERROR(MATCH($D156,Parâmetros!$F$25:$F$28,0),"")</f>
        <v/>
      </c>
      <c r="F156" s="43" t="str">
        <f aca="false">IF($A156="","",IF('Folha de Campo'!$G$4="","",IF(AND($A156='Folha de Campo'!$C$5,$E156&lt;&gt;"",$E156&lt;='Folha de Campo'!$G$4),COUNTIFS($A$3:$A156,'Folha de Campo'!$C$5,$E$3:$E156,"&lt;="&amp;'Folha de Campo'!$G$4),"")))</f>
        <v/>
      </c>
      <c r="G156" s="43" t="str">
        <f aca="false">IF($A156="","",$A156&amp;"|"&amp;$C156)</f>
        <v/>
      </c>
    </row>
    <row r="157" customFormat="false" ht="18" hidden="false" customHeight="true" outlineLevel="0" collapsed="false">
      <c r="A157" s="32"/>
      <c r="B157" s="32"/>
      <c r="C157" s="32"/>
      <c r="D157" s="33"/>
      <c r="E157" s="43" t="str">
        <f aca="false">IFERROR(MATCH($D157,Parâmetros!$F$25:$F$28,0),"")</f>
        <v/>
      </c>
      <c r="F157" s="43" t="str">
        <f aca="false">IF($A157="","",IF('Folha de Campo'!$G$4="","",IF(AND($A157='Folha de Campo'!$C$5,$E157&lt;&gt;"",$E157&lt;='Folha de Campo'!$G$4),COUNTIFS($A$3:$A157,'Folha de Campo'!$C$5,$E$3:$E157,"&lt;="&amp;'Folha de Campo'!$G$4),"")))</f>
        <v/>
      </c>
      <c r="G157" s="43" t="str">
        <f aca="false">IF($A157="","",$A157&amp;"|"&amp;$C157)</f>
        <v/>
      </c>
    </row>
    <row r="158" customFormat="false" ht="18" hidden="false" customHeight="true" outlineLevel="0" collapsed="false">
      <c r="A158" s="32"/>
      <c r="B158" s="32"/>
      <c r="C158" s="32"/>
      <c r="D158" s="33"/>
      <c r="E158" s="43" t="str">
        <f aca="false">IFERROR(MATCH($D158,Parâmetros!$F$25:$F$28,0),"")</f>
        <v/>
      </c>
      <c r="F158" s="43" t="str">
        <f aca="false">IF($A158="","",IF('Folha de Campo'!$G$4="","",IF(AND($A158='Folha de Campo'!$C$5,$E158&lt;&gt;"",$E158&lt;='Folha de Campo'!$G$4),COUNTIFS($A$3:$A158,'Folha de Campo'!$C$5,$E$3:$E158,"&lt;="&amp;'Folha de Campo'!$G$4),"")))</f>
        <v/>
      </c>
      <c r="G158" s="43" t="str">
        <f aca="false">IF($A158="","",$A158&amp;"|"&amp;$C158)</f>
        <v/>
      </c>
    </row>
    <row r="159" customFormat="false" ht="18" hidden="false" customHeight="true" outlineLevel="0" collapsed="false">
      <c r="A159" s="32"/>
      <c r="B159" s="32"/>
      <c r="C159" s="32"/>
      <c r="D159" s="33"/>
      <c r="E159" s="43" t="str">
        <f aca="false">IFERROR(MATCH($D159,Parâmetros!$F$25:$F$28,0),"")</f>
        <v/>
      </c>
      <c r="F159" s="43" t="str">
        <f aca="false">IF($A159="","",IF('Folha de Campo'!$G$4="","",IF(AND($A159='Folha de Campo'!$C$5,$E159&lt;&gt;"",$E159&lt;='Folha de Campo'!$G$4),COUNTIFS($A$3:$A159,'Folha de Campo'!$C$5,$E$3:$E159,"&lt;="&amp;'Folha de Campo'!$G$4),"")))</f>
        <v/>
      </c>
      <c r="G159" s="43" t="str">
        <f aca="false">IF($A159="","",$A159&amp;"|"&amp;$C159)</f>
        <v/>
      </c>
    </row>
    <row r="160" customFormat="false" ht="18" hidden="false" customHeight="true" outlineLevel="0" collapsed="false">
      <c r="A160" s="32"/>
      <c r="B160" s="32"/>
      <c r="C160" s="32"/>
      <c r="D160" s="33"/>
      <c r="E160" s="43" t="str">
        <f aca="false">IFERROR(MATCH($D160,Parâmetros!$F$25:$F$28,0),"")</f>
        <v/>
      </c>
      <c r="F160" s="43" t="str">
        <f aca="false">IF($A160="","",IF('Folha de Campo'!$G$4="","",IF(AND($A160='Folha de Campo'!$C$5,$E160&lt;&gt;"",$E160&lt;='Folha de Campo'!$G$4),COUNTIFS($A$3:$A160,'Folha de Campo'!$C$5,$E$3:$E160,"&lt;="&amp;'Folha de Campo'!$G$4),"")))</f>
        <v/>
      </c>
      <c r="G160" s="43" t="str">
        <f aca="false">IF($A160="","",$A160&amp;"|"&amp;$C160)</f>
        <v/>
      </c>
    </row>
    <row r="161" customFormat="false" ht="18" hidden="false" customHeight="true" outlineLevel="0" collapsed="false">
      <c r="A161" s="32"/>
      <c r="B161" s="32"/>
      <c r="C161" s="32"/>
      <c r="D161" s="33"/>
      <c r="E161" s="43" t="str">
        <f aca="false">IFERROR(MATCH($D161,Parâmetros!$F$25:$F$28,0),"")</f>
        <v/>
      </c>
      <c r="F161" s="43" t="str">
        <f aca="false">IF($A161="","",IF('Folha de Campo'!$G$4="","",IF(AND($A161='Folha de Campo'!$C$5,$E161&lt;&gt;"",$E161&lt;='Folha de Campo'!$G$4),COUNTIFS($A$3:$A161,'Folha de Campo'!$C$5,$E$3:$E161,"&lt;="&amp;'Folha de Campo'!$G$4),"")))</f>
        <v/>
      </c>
      <c r="G161" s="43" t="str">
        <f aca="false">IF($A161="","",$A161&amp;"|"&amp;$C161)</f>
        <v/>
      </c>
    </row>
    <row r="162" customFormat="false" ht="18" hidden="false" customHeight="true" outlineLevel="0" collapsed="false">
      <c r="A162" s="32"/>
      <c r="B162" s="32"/>
      <c r="C162" s="32"/>
      <c r="D162" s="33"/>
      <c r="E162" s="43" t="str">
        <f aca="false">IFERROR(MATCH($D162,Parâmetros!$F$25:$F$28,0),"")</f>
        <v/>
      </c>
      <c r="F162" s="43" t="str">
        <f aca="false">IF($A162="","",IF('Folha de Campo'!$G$4="","",IF(AND($A162='Folha de Campo'!$C$5,$E162&lt;&gt;"",$E162&lt;='Folha de Campo'!$G$4),COUNTIFS($A$3:$A162,'Folha de Campo'!$C$5,$E$3:$E162,"&lt;="&amp;'Folha de Campo'!$G$4),"")))</f>
        <v/>
      </c>
      <c r="G162" s="43" t="str">
        <f aca="false">IF($A162="","",$A162&amp;"|"&amp;$C162)</f>
        <v/>
      </c>
    </row>
    <row r="163" customFormat="false" ht="18" hidden="false" customHeight="true" outlineLevel="0" collapsed="false">
      <c r="A163" s="32"/>
      <c r="B163" s="32"/>
      <c r="C163" s="32"/>
      <c r="D163" s="33"/>
      <c r="E163" s="43" t="str">
        <f aca="false">IFERROR(MATCH($D163,Parâmetros!$F$25:$F$28,0),"")</f>
        <v/>
      </c>
      <c r="F163" s="43" t="str">
        <f aca="false">IF($A163="","",IF('Folha de Campo'!$G$4="","",IF(AND($A163='Folha de Campo'!$C$5,$E163&lt;&gt;"",$E163&lt;='Folha de Campo'!$G$4),COUNTIFS($A$3:$A163,'Folha de Campo'!$C$5,$E$3:$E163,"&lt;="&amp;'Folha de Campo'!$G$4),"")))</f>
        <v/>
      </c>
      <c r="G163" s="43" t="str">
        <f aca="false">IF($A163="","",$A163&amp;"|"&amp;$C163)</f>
        <v/>
      </c>
    </row>
    <row r="164" customFormat="false" ht="18" hidden="false" customHeight="true" outlineLevel="0" collapsed="false">
      <c r="A164" s="32"/>
      <c r="B164" s="32"/>
      <c r="C164" s="32"/>
      <c r="D164" s="33"/>
      <c r="E164" s="43" t="str">
        <f aca="false">IFERROR(MATCH($D164,Parâmetros!$F$25:$F$28,0),"")</f>
        <v/>
      </c>
      <c r="F164" s="43" t="str">
        <f aca="false">IF($A164="","",IF('Folha de Campo'!$G$4="","",IF(AND($A164='Folha de Campo'!$C$5,$E164&lt;&gt;"",$E164&lt;='Folha de Campo'!$G$4),COUNTIFS($A$3:$A164,'Folha de Campo'!$C$5,$E$3:$E164,"&lt;="&amp;'Folha de Campo'!$G$4),"")))</f>
        <v/>
      </c>
      <c r="G164" s="43" t="str">
        <f aca="false">IF($A164="","",$A164&amp;"|"&amp;$C164)</f>
        <v/>
      </c>
    </row>
    <row r="165" customFormat="false" ht="18" hidden="false" customHeight="true" outlineLevel="0" collapsed="false">
      <c r="A165" s="32"/>
      <c r="B165" s="32"/>
      <c r="C165" s="32"/>
      <c r="D165" s="33"/>
      <c r="E165" s="43" t="str">
        <f aca="false">IFERROR(MATCH($D165,Parâmetros!$F$25:$F$28,0),"")</f>
        <v/>
      </c>
      <c r="F165" s="43" t="str">
        <f aca="false">IF($A165="","",IF('Folha de Campo'!$G$4="","",IF(AND($A165='Folha de Campo'!$C$5,$E165&lt;&gt;"",$E165&lt;='Folha de Campo'!$G$4),COUNTIFS($A$3:$A165,'Folha de Campo'!$C$5,$E$3:$E165,"&lt;="&amp;'Folha de Campo'!$G$4),"")))</f>
        <v/>
      </c>
      <c r="G165" s="43" t="str">
        <f aca="false">IF($A165="","",$A165&amp;"|"&amp;$C165)</f>
        <v/>
      </c>
    </row>
    <row r="166" customFormat="false" ht="18" hidden="false" customHeight="true" outlineLevel="0" collapsed="false">
      <c r="A166" s="32"/>
      <c r="B166" s="32"/>
      <c r="C166" s="32"/>
      <c r="D166" s="33"/>
      <c r="E166" s="43" t="str">
        <f aca="false">IFERROR(MATCH($D166,Parâmetros!$F$25:$F$28,0),"")</f>
        <v/>
      </c>
      <c r="F166" s="43" t="str">
        <f aca="false">IF($A166="","",IF('Folha de Campo'!$G$4="","",IF(AND($A166='Folha de Campo'!$C$5,$E166&lt;&gt;"",$E166&lt;='Folha de Campo'!$G$4),COUNTIFS($A$3:$A166,'Folha de Campo'!$C$5,$E$3:$E166,"&lt;="&amp;'Folha de Campo'!$G$4),"")))</f>
        <v/>
      </c>
      <c r="G166" s="43" t="str">
        <f aca="false">IF($A166="","",$A166&amp;"|"&amp;$C166)</f>
        <v/>
      </c>
    </row>
    <row r="167" customFormat="false" ht="18" hidden="false" customHeight="true" outlineLevel="0" collapsed="false">
      <c r="A167" s="32"/>
      <c r="B167" s="32"/>
      <c r="C167" s="32"/>
      <c r="D167" s="33"/>
      <c r="E167" s="43" t="str">
        <f aca="false">IFERROR(MATCH($D167,Parâmetros!$F$25:$F$28,0),"")</f>
        <v/>
      </c>
      <c r="F167" s="43" t="str">
        <f aca="false">IF($A167="","",IF('Folha de Campo'!$G$4="","",IF(AND($A167='Folha de Campo'!$C$5,$E167&lt;&gt;"",$E167&lt;='Folha de Campo'!$G$4),COUNTIFS($A$3:$A167,'Folha de Campo'!$C$5,$E$3:$E167,"&lt;="&amp;'Folha de Campo'!$G$4),"")))</f>
        <v/>
      </c>
      <c r="G167" s="43" t="str">
        <f aca="false">IF($A167="","",$A167&amp;"|"&amp;$C167)</f>
        <v/>
      </c>
    </row>
    <row r="168" customFormat="false" ht="18" hidden="false" customHeight="true" outlineLevel="0" collapsed="false">
      <c r="A168" s="32"/>
      <c r="B168" s="32"/>
      <c r="C168" s="32"/>
      <c r="D168" s="33"/>
      <c r="E168" s="43" t="str">
        <f aca="false">IFERROR(MATCH($D168,Parâmetros!$F$25:$F$28,0),"")</f>
        <v/>
      </c>
      <c r="F168" s="43" t="str">
        <f aca="false">IF($A168="","",IF('Folha de Campo'!$G$4="","",IF(AND($A168='Folha de Campo'!$C$5,$E168&lt;&gt;"",$E168&lt;='Folha de Campo'!$G$4),COUNTIFS($A$3:$A168,'Folha de Campo'!$C$5,$E$3:$E168,"&lt;="&amp;'Folha de Campo'!$G$4),"")))</f>
        <v/>
      </c>
      <c r="G168" s="43" t="str">
        <f aca="false">IF($A168="","",$A168&amp;"|"&amp;$C168)</f>
        <v/>
      </c>
    </row>
    <row r="169" customFormat="false" ht="18" hidden="false" customHeight="true" outlineLevel="0" collapsed="false">
      <c r="A169" s="32"/>
      <c r="B169" s="32"/>
      <c r="C169" s="32"/>
      <c r="D169" s="33"/>
      <c r="E169" s="43" t="str">
        <f aca="false">IFERROR(MATCH($D169,Parâmetros!$F$25:$F$28,0),"")</f>
        <v/>
      </c>
      <c r="F169" s="43" t="str">
        <f aca="false">IF($A169="","",IF('Folha de Campo'!$G$4="","",IF(AND($A169='Folha de Campo'!$C$5,$E169&lt;&gt;"",$E169&lt;='Folha de Campo'!$G$4),COUNTIFS($A$3:$A169,'Folha de Campo'!$C$5,$E$3:$E169,"&lt;="&amp;'Folha de Campo'!$G$4),"")))</f>
        <v/>
      </c>
      <c r="G169" s="43" t="str">
        <f aca="false">IF($A169="","",$A169&amp;"|"&amp;$C169)</f>
        <v/>
      </c>
    </row>
    <row r="170" customFormat="false" ht="18" hidden="false" customHeight="true" outlineLevel="0" collapsed="false">
      <c r="A170" s="32"/>
      <c r="B170" s="32"/>
      <c r="C170" s="32"/>
      <c r="D170" s="33"/>
      <c r="E170" s="43" t="str">
        <f aca="false">IFERROR(MATCH($D170,Parâmetros!$F$25:$F$28,0),"")</f>
        <v/>
      </c>
      <c r="F170" s="43" t="str">
        <f aca="false">IF($A170="","",IF('Folha de Campo'!$G$4="","",IF(AND($A170='Folha de Campo'!$C$5,$E170&lt;&gt;"",$E170&lt;='Folha de Campo'!$G$4),COUNTIFS($A$3:$A170,'Folha de Campo'!$C$5,$E$3:$E170,"&lt;="&amp;'Folha de Campo'!$G$4),"")))</f>
        <v/>
      </c>
      <c r="G170" s="43" t="str">
        <f aca="false">IF($A170="","",$A170&amp;"|"&amp;$C170)</f>
        <v/>
      </c>
    </row>
    <row r="171" customFormat="false" ht="18" hidden="false" customHeight="true" outlineLevel="0" collapsed="false">
      <c r="A171" s="32"/>
      <c r="B171" s="32"/>
      <c r="C171" s="32"/>
      <c r="D171" s="33"/>
      <c r="E171" s="43" t="str">
        <f aca="false">IFERROR(MATCH($D171,Parâmetros!$F$25:$F$28,0),"")</f>
        <v/>
      </c>
      <c r="F171" s="43" t="str">
        <f aca="false">IF($A171="","",IF('Folha de Campo'!$G$4="","",IF(AND($A171='Folha de Campo'!$C$5,$E171&lt;&gt;"",$E171&lt;='Folha de Campo'!$G$4),COUNTIFS($A$3:$A171,'Folha de Campo'!$C$5,$E$3:$E171,"&lt;="&amp;'Folha de Campo'!$G$4),"")))</f>
        <v/>
      </c>
      <c r="G171" s="43" t="str">
        <f aca="false">IF($A171="","",$A171&amp;"|"&amp;$C171)</f>
        <v/>
      </c>
    </row>
    <row r="172" customFormat="false" ht="18" hidden="false" customHeight="true" outlineLevel="0" collapsed="false">
      <c r="A172" s="32"/>
      <c r="B172" s="32"/>
      <c r="C172" s="32"/>
      <c r="D172" s="33"/>
      <c r="E172" s="43" t="str">
        <f aca="false">IFERROR(MATCH($D172,Parâmetros!$F$25:$F$28,0),"")</f>
        <v/>
      </c>
      <c r="F172" s="43" t="str">
        <f aca="false">IF($A172="","",IF('Folha de Campo'!$G$4="","",IF(AND($A172='Folha de Campo'!$C$5,$E172&lt;&gt;"",$E172&lt;='Folha de Campo'!$G$4),COUNTIFS($A$3:$A172,'Folha de Campo'!$C$5,$E$3:$E172,"&lt;="&amp;'Folha de Campo'!$G$4),"")))</f>
        <v/>
      </c>
      <c r="G172" s="43" t="str">
        <f aca="false">IF($A172="","",$A172&amp;"|"&amp;$C172)</f>
        <v/>
      </c>
    </row>
    <row r="173" customFormat="false" ht="18" hidden="false" customHeight="true" outlineLevel="0" collapsed="false">
      <c r="A173" s="32"/>
      <c r="B173" s="32"/>
      <c r="C173" s="32"/>
      <c r="D173" s="33"/>
      <c r="E173" s="43" t="str">
        <f aca="false">IFERROR(MATCH($D173,Parâmetros!$F$25:$F$28,0),"")</f>
        <v/>
      </c>
      <c r="F173" s="43" t="str">
        <f aca="false">IF($A173="","",IF('Folha de Campo'!$G$4="","",IF(AND($A173='Folha de Campo'!$C$5,$E173&lt;&gt;"",$E173&lt;='Folha de Campo'!$G$4),COUNTIFS($A$3:$A173,'Folha de Campo'!$C$5,$E$3:$E173,"&lt;="&amp;'Folha de Campo'!$G$4),"")))</f>
        <v/>
      </c>
      <c r="G173" s="43" t="str">
        <f aca="false">IF($A173="","",$A173&amp;"|"&amp;$C173)</f>
        <v/>
      </c>
    </row>
    <row r="174" customFormat="false" ht="18" hidden="false" customHeight="true" outlineLevel="0" collapsed="false">
      <c r="A174" s="32"/>
      <c r="B174" s="32"/>
      <c r="C174" s="32"/>
      <c r="D174" s="33"/>
      <c r="E174" s="43" t="str">
        <f aca="false">IFERROR(MATCH($D174,Parâmetros!$F$25:$F$28,0),"")</f>
        <v/>
      </c>
      <c r="F174" s="43" t="str">
        <f aca="false">IF($A174="","",IF('Folha de Campo'!$G$4="","",IF(AND($A174='Folha de Campo'!$C$5,$E174&lt;&gt;"",$E174&lt;='Folha de Campo'!$G$4),COUNTIFS($A$3:$A174,'Folha de Campo'!$C$5,$E$3:$E174,"&lt;="&amp;'Folha de Campo'!$G$4),"")))</f>
        <v/>
      </c>
      <c r="G174" s="43" t="str">
        <f aca="false">IF($A174="","",$A174&amp;"|"&amp;$C174)</f>
        <v/>
      </c>
    </row>
    <row r="175" customFormat="false" ht="18" hidden="false" customHeight="true" outlineLevel="0" collapsed="false">
      <c r="A175" s="32"/>
      <c r="B175" s="32"/>
      <c r="C175" s="32"/>
      <c r="D175" s="33"/>
      <c r="E175" s="43" t="str">
        <f aca="false">IFERROR(MATCH($D175,Parâmetros!$F$25:$F$28,0),"")</f>
        <v/>
      </c>
      <c r="F175" s="43" t="str">
        <f aca="false">IF($A175="","",IF('Folha de Campo'!$G$4="","",IF(AND($A175='Folha de Campo'!$C$5,$E175&lt;&gt;"",$E175&lt;='Folha de Campo'!$G$4),COUNTIFS($A$3:$A175,'Folha de Campo'!$C$5,$E$3:$E175,"&lt;="&amp;'Folha de Campo'!$G$4),"")))</f>
        <v/>
      </c>
      <c r="G175" s="43" t="str">
        <f aca="false">IF($A175="","",$A175&amp;"|"&amp;$C175)</f>
        <v/>
      </c>
    </row>
    <row r="176" customFormat="false" ht="18" hidden="false" customHeight="true" outlineLevel="0" collapsed="false">
      <c r="A176" s="32"/>
      <c r="B176" s="32"/>
      <c r="C176" s="32"/>
      <c r="D176" s="33"/>
      <c r="E176" s="43" t="str">
        <f aca="false">IFERROR(MATCH($D176,Parâmetros!$F$25:$F$28,0),"")</f>
        <v/>
      </c>
      <c r="F176" s="43" t="str">
        <f aca="false">IF($A176="","",IF('Folha de Campo'!$G$4="","",IF(AND($A176='Folha de Campo'!$C$5,$E176&lt;&gt;"",$E176&lt;='Folha de Campo'!$G$4),COUNTIFS($A$3:$A176,'Folha de Campo'!$C$5,$E$3:$E176,"&lt;="&amp;'Folha de Campo'!$G$4),"")))</f>
        <v/>
      </c>
      <c r="G176" s="43" t="str">
        <f aca="false">IF($A176="","",$A176&amp;"|"&amp;$C176)</f>
        <v/>
      </c>
    </row>
    <row r="177" customFormat="false" ht="18" hidden="false" customHeight="true" outlineLevel="0" collapsed="false">
      <c r="A177" s="32"/>
      <c r="B177" s="32"/>
      <c r="C177" s="32"/>
      <c r="D177" s="33"/>
      <c r="E177" s="43" t="str">
        <f aca="false">IFERROR(MATCH($D177,Parâmetros!$F$25:$F$28,0),"")</f>
        <v/>
      </c>
      <c r="F177" s="43" t="str">
        <f aca="false">IF($A177="","",IF('Folha de Campo'!$G$4="","",IF(AND($A177='Folha de Campo'!$C$5,$E177&lt;&gt;"",$E177&lt;='Folha de Campo'!$G$4),COUNTIFS($A$3:$A177,'Folha de Campo'!$C$5,$E$3:$E177,"&lt;="&amp;'Folha de Campo'!$G$4),"")))</f>
        <v/>
      </c>
      <c r="G177" s="43" t="str">
        <f aca="false">IF($A177="","",$A177&amp;"|"&amp;$C177)</f>
        <v/>
      </c>
    </row>
    <row r="178" customFormat="false" ht="18" hidden="false" customHeight="true" outlineLevel="0" collapsed="false">
      <c r="A178" s="32"/>
      <c r="B178" s="32"/>
      <c r="C178" s="32"/>
      <c r="D178" s="33"/>
      <c r="E178" s="43" t="str">
        <f aca="false">IFERROR(MATCH($D178,Parâmetros!$F$25:$F$28,0),"")</f>
        <v/>
      </c>
      <c r="F178" s="43" t="str">
        <f aca="false">IF($A178="","",IF('Folha de Campo'!$G$4="","",IF(AND($A178='Folha de Campo'!$C$5,$E178&lt;&gt;"",$E178&lt;='Folha de Campo'!$G$4),COUNTIFS($A$3:$A178,'Folha de Campo'!$C$5,$E$3:$E178,"&lt;="&amp;'Folha de Campo'!$G$4),"")))</f>
        <v/>
      </c>
      <c r="G178" s="43" t="str">
        <f aca="false">IF($A178="","",$A178&amp;"|"&amp;$C178)</f>
        <v/>
      </c>
    </row>
    <row r="179" customFormat="false" ht="18" hidden="false" customHeight="true" outlineLevel="0" collapsed="false">
      <c r="A179" s="32"/>
      <c r="B179" s="32"/>
      <c r="C179" s="32"/>
      <c r="D179" s="33"/>
      <c r="E179" s="43" t="str">
        <f aca="false">IFERROR(MATCH($D179,Parâmetros!$F$25:$F$28,0),"")</f>
        <v/>
      </c>
      <c r="F179" s="43" t="str">
        <f aca="false">IF($A179="","",IF('Folha de Campo'!$G$4="","",IF(AND($A179='Folha de Campo'!$C$5,$E179&lt;&gt;"",$E179&lt;='Folha de Campo'!$G$4),COUNTIFS($A$3:$A179,'Folha de Campo'!$C$5,$E$3:$E179,"&lt;="&amp;'Folha de Campo'!$G$4),"")))</f>
        <v/>
      </c>
      <c r="G179" s="43" t="str">
        <f aca="false">IF($A179="","",$A179&amp;"|"&amp;$C179)</f>
        <v/>
      </c>
    </row>
    <row r="180" customFormat="false" ht="18" hidden="false" customHeight="true" outlineLevel="0" collapsed="false">
      <c r="A180" s="32"/>
      <c r="B180" s="32"/>
      <c r="C180" s="32"/>
      <c r="D180" s="33"/>
      <c r="E180" s="43" t="str">
        <f aca="false">IFERROR(MATCH($D180,Parâmetros!$F$25:$F$28,0),"")</f>
        <v/>
      </c>
      <c r="F180" s="43" t="str">
        <f aca="false">IF($A180="","",IF('Folha de Campo'!$G$4="","",IF(AND($A180='Folha de Campo'!$C$5,$E180&lt;&gt;"",$E180&lt;='Folha de Campo'!$G$4),COUNTIFS($A$3:$A180,'Folha de Campo'!$C$5,$E$3:$E180,"&lt;="&amp;'Folha de Campo'!$G$4),"")))</f>
        <v/>
      </c>
      <c r="G180" s="43" t="str">
        <f aca="false">IF($A180="","",$A180&amp;"|"&amp;$C180)</f>
        <v/>
      </c>
    </row>
    <row r="181" customFormat="false" ht="18" hidden="false" customHeight="true" outlineLevel="0" collapsed="false">
      <c r="A181" s="32"/>
      <c r="B181" s="32"/>
      <c r="C181" s="32"/>
      <c r="D181" s="33"/>
      <c r="E181" s="43" t="str">
        <f aca="false">IFERROR(MATCH($D181,Parâmetros!$F$25:$F$28,0),"")</f>
        <v/>
      </c>
      <c r="F181" s="43" t="str">
        <f aca="false">IF($A181="","",IF('Folha de Campo'!$G$4="","",IF(AND($A181='Folha de Campo'!$C$5,$E181&lt;&gt;"",$E181&lt;='Folha de Campo'!$G$4),COUNTIFS($A$3:$A181,'Folha de Campo'!$C$5,$E$3:$E181,"&lt;="&amp;'Folha de Campo'!$G$4),"")))</f>
        <v/>
      </c>
      <c r="G181" s="43" t="str">
        <f aca="false">IF($A181="","",$A181&amp;"|"&amp;$C181)</f>
        <v/>
      </c>
    </row>
    <row r="182" customFormat="false" ht="18" hidden="false" customHeight="true" outlineLevel="0" collapsed="false">
      <c r="A182" s="32"/>
      <c r="B182" s="32"/>
      <c r="C182" s="32"/>
      <c r="D182" s="33"/>
      <c r="E182" s="43" t="str">
        <f aca="false">IFERROR(MATCH($D182,Parâmetros!$F$25:$F$28,0),"")</f>
        <v/>
      </c>
      <c r="F182" s="43" t="str">
        <f aca="false">IF($A182="","",IF('Folha de Campo'!$G$4="","",IF(AND($A182='Folha de Campo'!$C$5,$E182&lt;&gt;"",$E182&lt;='Folha de Campo'!$G$4),COUNTIFS($A$3:$A182,'Folha de Campo'!$C$5,$E$3:$E182,"&lt;="&amp;'Folha de Campo'!$G$4),"")))</f>
        <v/>
      </c>
      <c r="G182" s="43" t="str">
        <f aca="false">IF($A182="","",$A182&amp;"|"&amp;$C182)</f>
        <v/>
      </c>
    </row>
    <row r="183" customFormat="false" ht="18" hidden="false" customHeight="true" outlineLevel="0" collapsed="false">
      <c r="A183" s="32"/>
      <c r="B183" s="32"/>
      <c r="C183" s="32"/>
      <c r="D183" s="33"/>
      <c r="E183" s="43" t="str">
        <f aca="false">IFERROR(MATCH($D183,Parâmetros!$F$25:$F$28,0),"")</f>
        <v/>
      </c>
      <c r="F183" s="43" t="str">
        <f aca="false">IF($A183="","",IF('Folha de Campo'!$G$4="","",IF(AND($A183='Folha de Campo'!$C$5,$E183&lt;&gt;"",$E183&lt;='Folha de Campo'!$G$4),COUNTIFS($A$3:$A183,'Folha de Campo'!$C$5,$E$3:$E183,"&lt;="&amp;'Folha de Campo'!$G$4),"")))</f>
        <v/>
      </c>
      <c r="G183" s="43" t="str">
        <f aca="false">IF($A183="","",$A183&amp;"|"&amp;$C183)</f>
        <v/>
      </c>
    </row>
    <row r="184" customFormat="false" ht="18" hidden="false" customHeight="true" outlineLevel="0" collapsed="false">
      <c r="A184" s="32"/>
      <c r="B184" s="32"/>
      <c r="C184" s="32"/>
      <c r="D184" s="33"/>
      <c r="E184" s="43" t="str">
        <f aca="false">IFERROR(MATCH($D184,Parâmetros!$F$25:$F$28,0),"")</f>
        <v/>
      </c>
      <c r="F184" s="43" t="str">
        <f aca="false">IF($A184="","",IF('Folha de Campo'!$G$4="","",IF(AND($A184='Folha de Campo'!$C$5,$E184&lt;&gt;"",$E184&lt;='Folha de Campo'!$G$4),COUNTIFS($A$3:$A184,'Folha de Campo'!$C$5,$E$3:$E184,"&lt;="&amp;'Folha de Campo'!$G$4),"")))</f>
        <v/>
      </c>
      <c r="G184" s="43" t="str">
        <f aca="false">IF($A184="","",$A184&amp;"|"&amp;$C184)</f>
        <v/>
      </c>
    </row>
    <row r="185" customFormat="false" ht="18" hidden="false" customHeight="true" outlineLevel="0" collapsed="false">
      <c r="A185" s="32"/>
      <c r="B185" s="32"/>
      <c r="C185" s="32"/>
      <c r="D185" s="33"/>
      <c r="E185" s="43" t="str">
        <f aca="false">IFERROR(MATCH($D185,Parâmetros!$F$25:$F$28,0),"")</f>
        <v/>
      </c>
      <c r="F185" s="43" t="str">
        <f aca="false">IF($A185="","",IF('Folha de Campo'!$G$4="","",IF(AND($A185='Folha de Campo'!$C$5,$E185&lt;&gt;"",$E185&lt;='Folha de Campo'!$G$4),COUNTIFS($A$3:$A185,'Folha de Campo'!$C$5,$E$3:$E185,"&lt;="&amp;'Folha de Campo'!$G$4),"")))</f>
        <v/>
      </c>
      <c r="G185" s="43" t="str">
        <f aca="false">IF($A185="","",$A185&amp;"|"&amp;$C185)</f>
        <v/>
      </c>
    </row>
    <row r="186" customFormat="false" ht="18" hidden="false" customHeight="true" outlineLevel="0" collapsed="false">
      <c r="A186" s="32"/>
      <c r="B186" s="32"/>
      <c r="C186" s="32"/>
      <c r="D186" s="33"/>
      <c r="E186" s="43" t="str">
        <f aca="false">IFERROR(MATCH($D186,Parâmetros!$F$25:$F$28,0),"")</f>
        <v/>
      </c>
      <c r="F186" s="43" t="str">
        <f aca="false">IF($A186="","",IF('Folha de Campo'!$G$4="","",IF(AND($A186='Folha de Campo'!$C$5,$E186&lt;&gt;"",$E186&lt;='Folha de Campo'!$G$4),COUNTIFS($A$3:$A186,'Folha de Campo'!$C$5,$E$3:$E186,"&lt;="&amp;'Folha de Campo'!$G$4),"")))</f>
        <v/>
      </c>
      <c r="G186" s="43" t="str">
        <f aca="false">IF($A186="","",$A186&amp;"|"&amp;$C186)</f>
        <v/>
      </c>
    </row>
    <row r="187" customFormat="false" ht="18" hidden="false" customHeight="true" outlineLevel="0" collapsed="false">
      <c r="A187" s="32"/>
      <c r="B187" s="32"/>
      <c r="C187" s="32"/>
      <c r="D187" s="33"/>
      <c r="E187" s="43" t="str">
        <f aca="false">IFERROR(MATCH($D187,Parâmetros!$F$25:$F$28,0),"")</f>
        <v/>
      </c>
      <c r="F187" s="43" t="str">
        <f aca="false">IF($A187="","",IF('Folha de Campo'!$G$4="","",IF(AND($A187='Folha de Campo'!$C$5,$E187&lt;&gt;"",$E187&lt;='Folha de Campo'!$G$4),COUNTIFS($A$3:$A187,'Folha de Campo'!$C$5,$E$3:$E187,"&lt;="&amp;'Folha de Campo'!$G$4),"")))</f>
        <v/>
      </c>
      <c r="G187" s="43" t="str">
        <f aca="false">IF($A187="","",$A187&amp;"|"&amp;$C187)</f>
        <v/>
      </c>
    </row>
    <row r="188" customFormat="false" ht="18" hidden="false" customHeight="true" outlineLevel="0" collapsed="false">
      <c r="A188" s="32"/>
      <c r="B188" s="32"/>
      <c r="C188" s="32"/>
      <c r="D188" s="33"/>
      <c r="E188" s="43" t="str">
        <f aca="false">IFERROR(MATCH($D188,Parâmetros!$F$25:$F$28,0),"")</f>
        <v/>
      </c>
      <c r="F188" s="43" t="str">
        <f aca="false">IF($A188="","",IF('Folha de Campo'!$G$4="","",IF(AND($A188='Folha de Campo'!$C$5,$E188&lt;&gt;"",$E188&lt;='Folha de Campo'!$G$4),COUNTIFS($A$3:$A188,'Folha de Campo'!$C$5,$E$3:$E188,"&lt;="&amp;'Folha de Campo'!$G$4),"")))</f>
        <v/>
      </c>
      <c r="G188" s="43" t="str">
        <f aca="false">IF($A188="","",$A188&amp;"|"&amp;$C188)</f>
        <v/>
      </c>
    </row>
    <row r="189" customFormat="false" ht="18" hidden="false" customHeight="true" outlineLevel="0" collapsed="false">
      <c r="A189" s="32"/>
      <c r="B189" s="32"/>
      <c r="C189" s="32"/>
      <c r="D189" s="33"/>
      <c r="E189" s="43" t="str">
        <f aca="false">IFERROR(MATCH($D189,Parâmetros!$F$25:$F$28,0),"")</f>
        <v/>
      </c>
      <c r="F189" s="43" t="str">
        <f aca="false">IF($A189="","",IF('Folha de Campo'!$G$4="","",IF(AND($A189='Folha de Campo'!$C$5,$E189&lt;&gt;"",$E189&lt;='Folha de Campo'!$G$4),COUNTIFS($A$3:$A189,'Folha de Campo'!$C$5,$E$3:$E189,"&lt;="&amp;'Folha de Campo'!$G$4),"")))</f>
        <v/>
      </c>
      <c r="G189" s="43" t="str">
        <f aca="false">IF($A189="","",$A189&amp;"|"&amp;$C189)</f>
        <v/>
      </c>
    </row>
    <row r="190" customFormat="false" ht="18" hidden="false" customHeight="true" outlineLevel="0" collapsed="false">
      <c r="A190" s="32"/>
      <c r="B190" s="32"/>
      <c r="C190" s="32"/>
      <c r="D190" s="33"/>
      <c r="E190" s="43" t="str">
        <f aca="false">IFERROR(MATCH($D190,Parâmetros!$F$25:$F$28,0),"")</f>
        <v/>
      </c>
      <c r="F190" s="43" t="str">
        <f aca="false">IF($A190="","",IF('Folha de Campo'!$G$4="","",IF(AND($A190='Folha de Campo'!$C$5,$E190&lt;&gt;"",$E190&lt;='Folha de Campo'!$G$4),COUNTIFS($A$3:$A190,'Folha de Campo'!$C$5,$E$3:$E190,"&lt;="&amp;'Folha de Campo'!$G$4),"")))</f>
        <v/>
      </c>
      <c r="G190" s="43" t="str">
        <f aca="false">IF($A190="","",$A190&amp;"|"&amp;$C190)</f>
        <v/>
      </c>
    </row>
    <row r="191" customFormat="false" ht="18" hidden="false" customHeight="true" outlineLevel="0" collapsed="false">
      <c r="A191" s="32"/>
      <c r="B191" s="32"/>
      <c r="C191" s="32"/>
      <c r="D191" s="33"/>
      <c r="E191" s="43" t="str">
        <f aca="false">IFERROR(MATCH($D191,Parâmetros!$F$25:$F$28,0),"")</f>
        <v/>
      </c>
      <c r="F191" s="43" t="str">
        <f aca="false">IF($A191="","",IF('Folha de Campo'!$G$4="","",IF(AND($A191='Folha de Campo'!$C$5,$E191&lt;&gt;"",$E191&lt;='Folha de Campo'!$G$4),COUNTIFS($A$3:$A191,'Folha de Campo'!$C$5,$E$3:$E191,"&lt;="&amp;'Folha de Campo'!$G$4),"")))</f>
        <v/>
      </c>
      <c r="G191" s="43" t="str">
        <f aca="false">IF($A191="","",$A191&amp;"|"&amp;$C191)</f>
        <v/>
      </c>
    </row>
    <row r="192" customFormat="false" ht="18" hidden="false" customHeight="true" outlineLevel="0" collapsed="false">
      <c r="A192" s="32"/>
      <c r="B192" s="32"/>
      <c r="C192" s="32"/>
      <c r="D192" s="33"/>
      <c r="E192" s="43" t="str">
        <f aca="false">IFERROR(MATCH($D192,Parâmetros!$F$25:$F$28,0),"")</f>
        <v/>
      </c>
      <c r="F192" s="43" t="str">
        <f aca="false">IF($A192="","",IF('Folha de Campo'!$G$4="","",IF(AND($A192='Folha de Campo'!$C$5,$E192&lt;&gt;"",$E192&lt;='Folha de Campo'!$G$4),COUNTIFS($A$3:$A192,'Folha de Campo'!$C$5,$E$3:$E192,"&lt;="&amp;'Folha de Campo'!$G$4),"")))</f>
        <v/>
      </c>
      <c r="G192" s="43" t="str">
        <f aca="false">IF($A192="","",$A192&amp;"|"&amp;$C192)</f>
        <v/>
      </c>
    </row>
    <row r="193" customFormat="false" ht="18" hidden="false" customHeight="true" outlineLevel="0" collapsed="false">
      <c r="A193" s="32"/>
      <c r="B193" s="32"/>
      <c r="C193" s="32"/>
      <c r="D193" s="33"/>
      <c r="E193" s="43" t="str">
        <f aca="false">IFERROR(MATCH($D193,Parâmetros!$F$25:$F$28,0),"")</f>
        <v/>
      </c>
      <c r="F193" s="43" t="str">
        <f aca="false">IF($A193="","",IF('Folha de Campo'!$G$4="","",IF(AND($A193='Folha de Campo'!$C$5,$E193&lt;&gt;"",$E193&lt;='Folha de Campo'!$G$4),COUNTIFS($A$3:$A193,'Folha de Campo'!$C$5,$E$3:$E193,"&lt;="&amp;'Folha de Campo'!$G$4),"")))</f>
        <v/>
      </c>
      <c r="G193" s="43" t="str">
        <f aca="false">IF($A193="","",$A193&amp;"|"&amp;$C193)</f>
        <v/>
      </c>
    </row>
    <row r="194" customFormat="false" ht="18" hidden="false" customHeight="true" outlineLevel="0" collapsed="false">
      <c r="A194" s="32"/>
      <c r="B194" s="32"/>
      <c r="C194" s="32"/>
      <c r="D194" s="33"/>
      <c r="E194" s="43" t="str">
        <f aca="false">IFERROR(MATCH($D194,Parâmetros!$F$25:$F$28,0),"")</f>
        <v/>
      </c>
      <c r="F194" s="43" t="str">
        <f aca="false">IF($A194="","",IF('Folha de Campo'!$G$4="","",IF(AND($A194='Folha de Campo'!$C$5,$E194&lt;&gt;"",$E194&lt;='Folha de Campo'!$G$4),COUNTIFS($A$3:$A194,'Folha de Campo'!$C$5,$E$3:$E194,"&lt;="&amp;'Folha de Campo'!$G$4),"")))</f>
        <v/>
      </c>
      <c r="G194" s="43" t="str">
        <f aca="false">IF($A194="","",$A194&amp;"|"&amp;$C194)</f>
        <v/>
      </c>
    </row>
    <row r="195" customFormat="false" ht="18" hidden="false" customHeight="true" outlineLevel="0" collapsed="false">
      <c r="A195" s="32"/>
      <c r="B195" s="32"/>
      <c r="C195" s="32"/>
      <c r="D195" s="33"/>
      <c r="E195" s="43" t="str">
        <f aca="false">IFERROR(MATCH($D195,Parâmetros!$F$25:$F$28,0),"")</f>
        <v/>
      </c>
      <c r="F195" s="43" t="str">
        <f aca="false">IF($A195="","",IF('Folha de Campo'!$G$4="","",IF(AND($A195='Folha de Campo'!$C$5,$E195&lt;&gt;"",$E195&lt;='Folha de Campo'!$G$4),COUNTIFS($A$3:$A195,'Folha de Campo'!$C$5,$E$3:$E195,"&lt;="&amp;'Folha de Campo'!$G$4),"")))</f>
        <v/>
      </c>
      <c r="G195" s="43" t="str">
        <f aca="false">IF($A195="","",$A195&amp;"|"&amp;$C195)</f>
        <v/>
      </c>
    </row>
    <row r="196" customFormat="false" ht="18" hidden="false" customHeight="true" outlineLevel="0" collapsed="false">
      <c r="A196" s="32"/>
      <c r="B196" s="32"/>
      <c r="C196" s="32"/>
      <c r="D196" s="33"/>
      <c r="E196" s="43" t="str">
        <f aca="false">IFERROR(MATCH($D196,Parâmetros!$F$25:$F$28,0),"")</f>
        <v/>
      </c>
      <c r="F196" s="43" t="str">
        <f aca="false">IF($A196="","",IF('Folha de Campo'!$G$4="","",IF(AND($A196='Folha de Campo'!$C$5,$E196&lt;&gt;"",$E196&lt;='Folha de Campo'!$G$4),COUNTIFS($A$3:$A196,'Folha de Campo'!$C$5,$E$3:$E196,"&lt;="&amp;'Folha de Campo'!$G$4),"")))</f>
        <v/>
      </c>
      <c r="G196" s="43" t="str">
        <f aca="false">IF($A196="","",$A196&amp;"|"&amp;$C196)</f>
        <v/>
      </c>
    </row>
    <row r="197" customFormat="false" ht="18" hidden="false" customHeight="true" outlineLevel="0" collapsed="false">
      <c r="A197" s="32"/>
      <c r="B197" s="32"/>
      <c r="C197" s="32"/>
      <c r="D197" s="33"/>
      <c r="E197" s="43" t="str">
        <f aca="false">IFERROR(MATCH($D197,Parâmetros!$F$25:$F$28,0),"")</f>
        <v/>
      </c>
      <c r="F197" s="43" t="str">
        <f aca="false">IF($A197="","",IF('Folha de Campo'!$G$4="","",IF(AND($A197='Folha de Campo'!$C$5,$E197&lt;&gt;"",$E197&lt;='Folha de Campo'!$G$4),COUNTIFS($A$3:$A197,'Folha de Campo'!$C$5,$E$3:$E197,"&lt;="&amp;'Folha de Campo'!$G$4),"")))</f>
        <v/>
      </c>
      <c r="G197" s="43" t="str">
        <f aca="false">IF($A197="","",$A197&amp;"|"&amp;$C197)</f>
        <v/>
      </c>
    </row>
    <row r="198" customFormat="false" ht="18" hidden="false" customHeight="true" outlineLevel="0" collapsed="false">
      <c r="A198" s="32"/>
      <c r="B198" s="32"/>
      <c r="C198" s="32"/>
      <c r="D198" s="33"/>
      <c r="E198" s="43" t="str">
        <f aca="false">IFERROR(MATCH($D198,Parâmetros!$F$25:$F$28,0),"")</f>
        <v/>
      </c>
      <c r="F198" s="43" t="str">
        <f aca="false">IF($A198="","",IF('Folha de Campo'!$G$4="","",IF(AND($A198='Folha de Campo'!$C$5,$E198&lt;&gt;"",$E198&lt;='Folha de Campo'!$G$4),COUNTIFS($A$3:$A198,'Folha de Campo'!$C$5,$E$3:$E198,"&lt;="&amp;'Folha de Campo'!$G$4),"")))</f>
        <v/>
      </c>
      <c r="G198" s="43" t="str">
        <f aca="false">IF($A198="","",$A198&amp;"|"&amp;$C198)</f>
        <v/>
      </c>
    </row>
    <row r="199" customFormat="false" ht="18" hidden="false" customHeight="true" outlineLevel="0" collapsed="false">
      <c r="A199" s="32"/>
      <c r="B199" s="32"/>
      <c r="C199" s="32"/>
      <c r="D199" s="33"/>
      <c r="E199" s="43" t="str">
        <f aca="false">IFERROR(MATCH($D199,Parâmetros!$F$25:$F$28,0),"")</f>
        <v/>
      </c>
      <c r="F199" s="43" t="str">
        <f aca="false">IF($A199="","",IF('Folha de Campo'!$G$4="","",IF(AND($A199='Folha de Campo'!$C$5,$E199&lt;&gt;"",$E199&lt;='Folha de Campo'!$G$4),COUNTIFS($A$3:$A199,'Folha de Campo'!$C$5,$E$3:$E199,"&lt;="&amp;'Folha de Campo'!$G$4),"")))</f>
        <v/>
      </c>
      <c r="G199" s="43" t="str">
        <f aca="false">IF($A199="","",$A199&amp;"|"&amp;$C199)</f>
        <v/>
      </c>
    </row>
    <row r="200" customFormat="false" ht="18" hidden="false" customHeight="true" outlineLevel="0" collapsed="false">
      <c r="A200" s="32"/>
      <c r="B200" s="32"/>
      <c r="C200" s="32"/>
      <c r="D200" s="33"/>
      <c r="E200" s="43" t="str">
        <f aca="false">IFERROR(MATCH($D200,Parâmetros!$F$25:$F$28,0),"")</f>
        <v/>
      </c>
      <c r="F200" s="43" t="str">
        <f aca="false">IF($A200="","",IF('Folha de Campo'!$G$4="","",IF(AND($A200='Folha de Campo'!$C$5,$E200&lt;&gt;"",$E200&lt;='Folha de Campo'!$G$4),COUNTIFS($A$3:$A200,'Folha de Campo'!$C$5,$E$3:$E200,"&lt;="&amp;'Folha de Campo'!$G$4),"")))</f>
        <v/>
      </c>
      <c r="G200" s="43" t="str">
        <f aca="false">IF($A200="","",$A200&amp;"|"&amp;$C200)</f>
        <v/>
      </c>
    </row>
    <row r="201" customFormat="false" ht="18" hidden="false" customHeight="true" outlineLevel="0" collapsed="false">
      <c r="A201" s="32"/>
      <c r="B201" s="32"/>
      <c r="C201" s="32"/>
      <c r="D201" s="33"/>
      <c r="E201" s="43" t="str">
        <f aca="false">IFERROR(MATCH($D201,Parâmetros!$F$25:$F$28,0),"")</f>
        <v/>
      </c>
      <c r="F201" s="43" t="str">
        <f aca="false">IF($A201="","",IF('Folha de Campo'!$G$4="","",IF(AND($A201='Folha de Campo'!$C$5,$E201&lt;&gt;"",$E201&lt;='Folha de Campo'!$G$4),COUNTIFS($A$3:$A201,'Folha de Campo'!$C$5,$E$3:$E201,"&lt;="&amp;'Folha de Campo'!$G$4),"")))</f>
        <v/>
      </c>
      <c r="G201" s="43" t="str">
        <f aca="false">IF($A201="","",$A201&amp;"|"&amp;$C201)</f>
        <v/>
      </c>
    </row>
    <row r="202" customFormat="false" ht="18" hidden="false" customHeight="true" outlineLevel="0" collapsed="false">
      <c r="A202" s="32"/>
      <c r="B202" s="32"/>
      <c r="C202" s="32"/>
      <c r="D202" s="33"/>
      <c r="E202" s="43" t="str">
        <f aca="false">IFERROR(MATCH($D202,Parâmetros!$F$25:$F$28,0),"")</f>
        <v/>
      </c>
      <c r="F202" s="43" t="str">
        <f aca="false">IF($A202="","",IF('Folha de Campo'!$G$4="","",IF(AND($A202='Folha de Campo'!$C$5,$E202&lt;&gt;"",$E202&lt;='Folha de Campo'!$G$4),COUNTIFS($A$3:$A202,'Folha de Campo'!$C$5,$E$3:$E202,"&lt;="&amp;'Folha de Campo'!$G$4),"")))</f>
        <v/>
      </c>
      <c r="G202" s="43" t="str">
        <f aca="false">IF($A202="","",$A202&amp;"|"&amp;$C202)</f>
        <v/>
      </c>
    </row>
    <row r="203" customFormat="false" ht="18" hidden="false" customHeight="true" outlineLevel="0" collapsed="false">
      <c r="A203" s="32"/>
      <c r="B203" s="32"/>
      <c r="C203" s="32"/>
      <c r="D203" s="33"/>
      <c r="E203" s="43" t="str">
        <f aca="false">IFERROR(MATCH($D203,Parâmetros!$F$25:$F$28,0),"")</f>
        <v/>
      </c>
      <c r="F203" s="43" t="str">
        <f aca="false">IF($A203="","",IF('Folha de Campo'!$G$4="","",IF(AND($A203='Folha de Campo'!$C$5,$E203&lt;&gt;"",$E203&lt;='Folha de Campo'!$G$4),COUNTIFS($A$3:$A203,'Folha de Campo'!$C$5,$E$3:$E203,"&lt;="&amp;'Folha de Campo'!$G$4),"")))</f>
        <v/>
      </c>
      <c r="G203" s="43" t="str">
        <f aca="false">IF($A203="","",$A203&amp;"|"&amp;$C203)</f>
        <v/>
      </c>
    </row>
    <row r="204" customFormat="false" ht="18" hidden="false" customHeight="true" outlineLevel="0" collapsed="false">
      <c r="A204" s="32"/>
      <c r="B204" s="32"/>
      <c r="C204" s="32"/>
      <c r="D204" s="33"/>
      <c r="E204" s="43" t="str">
        <f aca="false">IFERROR(MATCH($D204,Parâmetros!$F$25:$F$28,0),"")</f>
        <v/>
      </c>
      <c r="F204" s="43" t="str">
        <f aca="false">IF($A204="","",IF('Folha de Campo'!$G$4="","",IF(AND($A204='Folha de Campo'!$C$5,$E204&lt;&gt;"",$E204&lt;='Folha de Campo'!$G$4),COUNTIFS($A$3:$A204,'Folha de Campo'!$C$5,$E$3:$E204,"&lt;="&amp;'Folha de Campo'!$G$4),"")))</f>
        <v/>
      </c>
      <c r="G204" s="43" t="str">
        <f aca="false">IF($A204="","",$A204&amp;"|"&amp;$C204)</f>
        <v/>
      </c>
    </row>
    <row r="205" customFormat="false" ht="18" hidden="false" customHeight="true" outlineLevel="0" collapsed="false">
      <c r="A205" s="32"/>
      <c r="B205" s="32"/>
      <c r="C205" s="32"/>
      <c r="D205" s="33"/>
      <c r="E205" s="43" t="str">
        <f aca="false">IFERROR(MATCH($D205,Parâmetros!$F$25:$F$28,0),"")</f>
        <v/>
      </c>
      <c r="F205" s="43" t="str">
        <f aca="false">IF($A205="","",IF('Folha de Campo'!$G$4="","",IF(AND($A205='Folha de Campo'!$C$5,$E205&lt;&gt;"",$E205&lt;='Folha de Campo'!$G$4),COUNTIFS($A$3:$A205,'Folha de Campo'!$C$5,$E$3:$E205,"&lt;="&amp;'Folha de Campo'!$G$4),"")))</f>
        <v/>
      </c>
      <c r="G205" s="43" t="str">
        <f aca="false">IF($A205="","",$A205&amp;"|"&amp;$C205)</f>
        <v/>
      </c>
    </row>
    <row r="206" customFormat="false" ht="18" hidden="false" customHeight="true" outlineLevel="0" collapsed="false">
      <c r="A206" s="32"/>
      <c r="B206" s="32"/>
      <c r="C206" s="32"/>
      <c r="D206" s="33"/>
      <c r="E206" s="43" t="str">
        <f aca="false">IFERROR(MATCH($D206,Parâmetros!$F$25:$F$28,0),"")</f>
        <v/>
      </c>
      <c r="F206" s="43" t="str">
        <f aca="false">IF($A206="","",IF('Folha de Campo'!$G$4="","",IF(AND($A206='Folha de Campo'!$C$5,$E206&lt;&gt;"",$E206&lt;='Folha de Campo'!$G$4),COUNTIFS($A$3:$A206,'Folha de Campo'!$C$5,$E$3:$E206,"&lt;="&amp;'Folha de Campo'!$G$4),"")))</f>
        <v/>
      </c>
      <c r="G206" s="43" t="str">
        <f aca="false">IF($A206="","",$A206&amp;"|"&amp;$C206)</f>
        <v/>
      </c>
    </row>
    <row r="207" customFormat="false" ht="18" hidden="false" customHeight="true" outlineLevel="0" collapsed="false">
      <c r="A207" s="32"/>
      <c r="B207" s="32"/>
      <c r="C207" s="32"/>
      <c r="D207" s="33"/>
      <c r="E207" s="43" t="str">
        <f aca="false">IFERROR(MATCH($D207,Parâmetros!$F$25:$F$28,0),"")</f>
        <v/>
      </c>
      <c r="F207" s="43" t="str">
        <f aca="false">IF($A207="","",IF('Folha de Campo'!$G$4="","",IF(AND($A207='Folha de Campo'!$C$5,$E207&lt;&gt;"",$E207&lt;='Folha de Campo'!$G$4),COUNTIFS($A$3:$A207,'Folha de Campo'!$C$5,$E$3:$E207,"&lt;="&amp;'Folha de Campo'!$G$4),"")))</f>
        <v/>
      </c>
      <c r="G207" s="43" t="str">
        <f aca="false">IF($A207="","",$A207&amp;"|"&amp;$C207)</f>
        <v/>
      </c>
    </row>
    <row r="208" customFormat="false" ht="18" hidden="false" customHeight="true" outlineLevel="0" collapsed="false">
      <c r="A208" s="32"/>
      <c r="B208" s="32"/>
      <c r="C208" s="32"/>
      <c r="D208" s="33"/>
      <c r="E208" s="43" t="str">
        <f aca="false">IFERROR(MATCH($D208,Parâmetros!$F$25:$F$28,0),"")</f>
        <v/>
      </c>
      <c r="F208" s="43" t="str">
        <f aca="false">IF($A208="","",IF('Folha de Campo'!$G$4="","",IF(AND($A208='Folha de Campo'!$C$5,$E208&lt;&gt;"",$E208&lt;='Folha de Campo'!$G$4),COUNTIFS($A$3:$A208,'Folha de Campo'!$C$5,$E$3:$E208,"&lt;="&amp;'Folha de Campo'!$G$4),"")))</f>
        <v/>
      </c>
      <c r="G208" s="43" t="str">
        <f aca="false">IF($A208="","",$A208&amp;"|"&amp;$C208)</f>
        <v/>
      </c>
    </row>
    <row r="209" customFormat="false" ht="18" hidden="false" customHeight="true" outlineLevel="0" collapsed="false">
      <c r="A209" s="32"/>
      <c r="B209" s="32"/>
      <c r="C209" s="32"/>
      <c r="D209" s="33"/>
      <c r="E209" s="43" t="str">
        <f aca="false">IFERROR(MATCH($D209,Parâmetros!$F$25:$F$28,0),"")</f>
        <v/>
      </c>
      <c r="F209" s="43" t="str">
        <f aca="false">IF($A209="","",IF('Folha de Campo'!$G$4="","",IF(AND($A209='Folha de Campo'!$C$5,$E209&lt;&gt;"",$E209&lt;='Folha de Campo'!$G$4),COUNTIFS($A$3:$A209,'Folha de Campo'!$C$5,$E$3:$E209,"&lt;="&amp;'Folha de Campo'!$G$4),"")))</f>
        <v/>
      </c>
      <c r="G209" s="43" t="str">
        <f aca="false">IF($A209="","",$A209&amp;"|"&amp;$C209)</f>
        <v/>
      </c>
    </row>
    <row r="210" customFormat="false" ht="18" hidden="false" customHeight="true" outlineLevel="0" collapsed="false">
      <c r="A210" s="32"/>
      <c r="B210" s="32"/>
      <c r="C210" s="32"/>
      <c r="D210" s="33"/>
      <c r="E210" s="43" t="str">
        <f aca="false">IFERROR(MATCH($D210,Parâmetros!$F$25:$F$28,0),"")</f>
        <v/>
      </c>
      <c r="F210" s="43" t="str">
        <f aca="false">IF($A210="","",IF('Folha de Campo'!$G$4="","",IF(AND($A210='Folha de Campo'!$C$5,$E210&lt;&gt;"",$E210&lt;='Folha de Campo'!$G$4),COUNTIFS($A$3:$A210,'Folha de Campo'!$C$5,$E$3:$E210,"&lt;="&amp;'Folha de Campo'!$G$4),"")))</f>
        <v/>
      </c>
      <c r="G210" s="43" t="str">
        <f aca="false">IF($A210="","",$A210&amp;"|"&amp;$C210)</f>
        <v/>
      </c>
    </row>
    <row r="211" customFormat="false" ht="18" hidden="false" customHeight="true" outlineLevel="0" collapsed="false">
      <c r="A211" s="32"/>
      <c r="B211" s="32"/>
      <c r="C211" s="32"/>
      <c r="D211" s="33"/>
      <c r="E211" s="43" t="str">
        <f aca="false">IFERROR(MATCH($D211,Parâmetros!$F$25:$F$28,0),"")</f>
        <v/>
      </c>
      <c r="F211" s="43" t="str">
        <f aca="false">IF($A211="","",IF('Folha de Campo'!$G$4="","",IF(AND($A211='Folha de Campo'!$C$5,$E211&lt;&gt;"",$E211&lt;='Folha de Campo'!$G$4),COUNTIFS($A$3:$A211,'Folha de Campo'!$C$5,$E$3:$E211,"&lt;="&amp;'Folha de Campo'!$G$4),"")))</f>
        <v/>
      </c>
      <c r="G211" s="43" t="str">
        <f aca="false">IF($A211="","",$A211&amp;"|"&amp;$C211)</f>
        <v/>
      </c>
    </row>
    <row r="212" customFormat="false" ht="18" hidden="false" customHeight="true" outlineLevel="0" collapsed="false">
      <c r="A212" s="32"/>
      <c r="B212" s="32"/>
      <c r="C212" s="32"/>
      <c r="D212" s="33"/>
      <c r="E212" s="43" t="str">
        <f aca="false">IFERROR(MATCH($D212,Parâmetros!$F$25:$F$28,0),"")</f>
        <v/>
      </c>
      <c r="F212" s="43" t="str">
        <f aca="false">IF($A212="","",IF('Folha de Campo'!$G$4="","",IF(AND($A212='Folha de Campo'!$C$5,$E212&lt;&gt;"",$E212&lt;='Folha de Campo'!$G$4),COUNTIFS($A$3:$A212,'Folha de Campo'!$C$5,$E$3:$E212,"&lt;="&amp;'Folha de Campo'!$G$4),"")))</f>
        <v/>
      </c>
      <c r="G212" s="43" t="str">
        <f aca="false">IF($A212="","",$A212&amp;"|"&amp;$C212)</f>
        <v/>
      </c>
    </row>
    <row r="213" customFormat="false" ht="18" hidden="false" customHeight="true" outlineLevel="0" collapsed="false">
      <c r="A213" s="32"/>
      <c r="B213" s="32"/>
      <c r="C213" s="32"/>
      <c r="D213" s="33"/>
      <c r="E213" s="43" t="str">
        <f aca="false">IFERROR(MATCH($D213,Parâmetros!$F$25:$F$28,0),"")</f>
        <v/>
      </c>
      <c r="F213" s="43" t="str">
        <f aca="false">IF($A213="","",IF('Folha de Campo'!$G$4="","",IF(AND($A213='Folha de Campo'!$C$5,$E213&lt;&gt;"",$E213&lt;='Folha de Campo'!$G$4),COUNTIFS($A$3:$A213,'Folha de Campo'!$C$5,$E$3:$E213,"&lt;="&amp;'Folha de Campo'!$G$4),"")))</f>
        <v/>
      </c>
      <c r="G213" s="43" t="str">
        <f aca="false">IF($A213="","",$A213&amp;"|"&amp;$C213)</f>
        <v/>
      </c>
    </row>
    <row r="214" customFormat="false" ht="18" hidden="false" customHeight="true" outlineLevel="0" collapsed="false">
      <c r="A214" s="32"/>
      <c r="B214" s="32"/>
      <c r="C214" s="32"/>
      <c r="D214" s="33"/>
      <c r="E214" s="43" t="str">
        <f aca="false">IFERROR(MATCH($D214,Parâmetros!$F$25:$F$28,0),"")</f>
        <v/>
      </c>
      <c r="F214" s="43" t="str">
        <f aca="false">IF($A214="","",IF('Folha de Campo'!$G$4="","",IF(AND($A214='Folha de Campo'!$C$5,$E214&lt;&gt;"",$E214&lt;='Folha de Campo'!$G$4),COUNTIFS($A$3:$A214,'Folha de Campo'!$C$5,$E$3:$E214,"&lt;="&amp;'Folha de Campo'!$G$4),"")))</f>
        <v/>
      </c>
      <c r="G214" s="43" t="str">
        <f aca="false">IF($A214="","",$A214&amp;"|"&amp;$C214)</f>
        <v/>
      </c>
    </row>
    <row r="215" customFormat="false" ht="18" hidden="false" customHeight="true" outlineLevel="0" collapsed="false">
      <c r="A215" s="32"/>
      <c r="B215" s="32"/>
      <c r="C215" s="32"/>
      <c r="D215" s="33"/>
      <c r="E215" s="43" t="str">
        <f aca="false">IFERROR(MATCH($D215,Parâmetros!$F$25:$F$28,0),"")</f>
        <v/>
      </c>
      <c r="F215" s="43" t="str">
        <f aca="false">IF($A215="","",IF('Folha de Campo'!$G$4="","",IF(AND($A215='Folha de Campo'!$C$5,$E215&lt;&gt;"",$E215&lt;='Folha de Campo'!$G$4),COUNTIFS($A$3:$A215,'Folha de Campo'!$C$5,$E$3:$E215,"&lt;="&amp;'Folha de Campo'!$G$4),"")))</f>
        <v/>
      </c>
      <c r="G215" s="43" t="str">
        <f aca="false">IF($A215="","",$A215&amp;"|"&amp;$C215)</f>
        <v/>
      </c>
    </row>
    <row r="216" customFormat="false" ht="18" hidden="false" customHeight="true" outlineLevel="0" collapsed="false">
      <c r="A216" s="32"/>
      <c r="B216" s="32"/>
      <c r="C216" s="32"/>
      <c r="D216" s="33"/>
      <c r="E216" s="43" t="str">
        <f aca="false">IFERROR(MATCH($D216,Parâmetros!$F$25:$F$28,0),"")</f>
        <v/>
      </c>
      <c r="F216" s="43" t="str">
        <f aca="false">IF($A216="","",IF('Folha de Campo'!$G$4="","",IF(AND($A216='Folha de Campo'!$C$5,$E216&lt;&gt;"",$E216&lt;='Folha de Campo'!$G$4),COUNTIFS($A$3:$A216,'Folha de Campo'!$C$5,$E$3:$E216,"&lt;="&amp;'Folha de Campo'!$G$4),"")))</f>
        <v/>
      </c>
      <c r="G216" s="43" t="str">
        <f aca="false">IF($A216="","",$A216&amp;"|"&amp;$C216)</f>
        <v/>
      </c>
    </row>
    <row r="217" customFormat="false" ht="18" hidden="false" customHeight="true" outlineLevel="0" collapsed="false">
      <c r="A217" s="32"/>
      <c r="B217" s="32"/>
      <c r="C217" s="32"/>
      <c r="D217" s="33"/>
      <c r="E217" s="43" t="str">
        <f aca="false">IFERROR(MATCH($D217,Parâmetros!$F$25:$F$28,0),"")</f>
        <v/>
      </c>
      <c r="F217" s="43" t="str">
        <f aca="false">IF($A217="","",IF('Folha de Campo'!$G$4="","",IF(AND($A217='Folha de Campo'!$C$5,$E217&lt;&gt;"",$E217&lt;='Folha de Campo'!$G$4),COUNTIFS($A$3:$A217,'Folha de Campo'!$C$5,$E$3:$E217,"&lt;="&amp;'Folha de Campo'!$G$4),"")))</f>
        <v/>
      </c>
      <c r="G217" s="43" t="str">
        <f aca="false">IF($A217="","",$A217&amp;"|"&amp;$C217)</f>
        <v/>
      </c>
    </row>
    <row r="218" customFormat="false" ht="18" hidden="false" customHeight="true" outlineLevel="0" collapsed="false">
      <c r="A218" s="32"/>
      <c r="B218" s="32"/>
      <c r="C218" s="32"/>
      <c r="D218" s="33"/>
      <c r="E218" s="43" t="str">
        <f aca="false">IFERROR(MATCH($D218,Parâmetros!$F$25:$F$28,0),"")</f>
        <v/>
      </c>
      <c r="F218" s="43" t="str">
        <f aca="false">IF($A218="","",IF('Folha de Campo'!$G$4="","",IF(AND($A218='Folha de Campo'!$C$5,$E218&lt;&gt;"",$E218&lt;='Folha de Campo'!$G$4),COUNTIFS($A$3:$A218,'Folha de Campo'!$C$5,$E$3:$E218,"&lt;="&amp;'Folha de Campo'!$G$4),"")))</f>
        <v/>
      </c>
      <c r="G218" s="43" t="str">
        <f aca="false">IF($A218="","",$A218&amp;"|"&amp;$C218)</f>
        <v/>
      </c>
    </row>
    <row r="219" customFormat="false" ht="18" hidden="false" customHeight="true" outlineLevel="0" collapsed="false">
      <c r="A219" s="32"/>
      <c r="B219" s="32"/>
      <c r="C219" s="32"/>
      <c r="D219" s="33"/>
      <c r="E219" s="43" t="str">
        <f aca="false">IFERROR(MATCH($D219,Parâmetros!$F$25:$F$28,0),"")</f>
        <v/>
      </c>
      <c r="F219" s="43" t="str">
        <f aca="false">IF($A219="","",IF('Folha de Campo'!$G$4="","",IF(AND($A219='Folha de Campo'!$C$5,$E219&lt;&gt;"",$E219&lt;='Folha de Campo'!$G$4),COUNTIFS($A$3:$A219,'Folha de Campo'!$C$5,$E$3:$E219,"&lt;="&amp;'Folha de Campo'!$G$4),"")))</f>
        <v/>
      </c>
      <c r="G219" s="43" t="str">
        <f aca="false">IF($A219="","",$A219&amp;"|"&amp;$C219)</f>
        <v/>
      </c>
    </row>
    <row r="220" customFormat="false" ht="18" hidden="false" customHeight="true" outlineLevel="0" collapsed="false">
      <c r="A220" s="32"/>
      <c r="B220" s="32"/>
      <c r="C220" s="32"/>
      <c r="D220" s="33"/>
      <c r="E220" s="43" t="str">
        <f aca="false">IFERROR(MATCH($D220,Parâmetros!$F$25:$F$28,0),"")</f>
        <v/>
      </c>
      <c r="F220" s="43" t="str">
        <f aca="false">IF($A220="","",IF('Folha de Campo'!$G$4="","",IF(AND($A220='Folha de Campo'!$C$5,$E220&lt;&gt;"",$E220&lt;='Folha de Campo'!$G$4),COUNTIFS($A$3:$A220,'Folha de Campo'!$C$5,$E$3:$E220,"&lt;="&amp;'Folha de Campo'!$G$4),"")))</f>
        <v/>
      </c>
      <c r="G220" s="43" t="str">
        <f aca="false">IF($A220="","",$A220&amp;"|"&amp;$C220)</f>
        <v/>
      </c>
    </row>
    <row r="221" customFormat="false" ht="18" hidden="false" customHeight="true" outlineLevel="0" collapsed="false">
      <c r="A221" s="32"/>
      <c r="B221" s="32"/>
      <c r="C221" s="32"/>
      <c r="D221" s="33"/>
      <c r="E221" s="43" t="str">
        <f aca="false">IFERROR(MATCH($D221,Parâmetros!$F$25:$F$28,0),"")</f>
        <v/>
      </c>
      <c r="F221" s="43" t="str">
        <f aca="false">IF($A221="","",IF('Folha de Campo'!$G$4="","",IF(AND($A221='Folha de Campo'!$C$5,$E221&lt;&gt;"",$E221&lt;='Folha de Campo'!$G$4),COUNTIFS($A$3:$A221,'Folha de Campo'!$C$5,$E$3:$E221,"&lt;="&amp;'Folha de Campo'!$G$4),"")))</f>
        <v/>
      </c>
      <c r="G221" s="43" t="str">
        <f aca="false">IF($A221="","",$A221&amp;"|"&amp;$C221)</f>
        <v/>
      </c>
    </row>
    <row r="222" customFormat="false" ht="18" hidden="false" customHeight="true" outlineLevel="0" collapsed="false">
      <c r="A222" s="32"/>
      <c r="B222" s="32"/>
      <c r="C222" s="32"/>
      <c r="D222" s="33"/>
      <c r="E222" s="43" t="str">
        <f aca="false">IFERROR(MATCH($D222,Parâmetros!$F$25:$F$28,0),"")</f>
        <v/>
      </c>
      <c r="F222" s="43" t="str">
        <f aca="false">IF($A222="","",IF('Folha de Campo'!$G$4="","",IF(AND($A222='Folha de Campo'!$C$5,$E222&lt;&gt;"",$E222&lt;='Folha de Campo'!$G$4),COUNTIFS($A$3:$A222,'Folha de Campo'!$C$5,$E$3:$E222,"&lt;="&amp;'Folha de Campo'!$G$4),"")))</f>
        <v/>
      </c>
      <c r="G222" s="43" t="str">
        <f aca="false">IF($A222="","",$A222&amp;"|"&amp;$C222)</f>
        <v/>
      </c>
    </row>
    <row r="223" customFormat="false" ht="18" hidden="false" customHeight="true" outlineLevel="0" collapsed="false">
      <c r="A223" s="32"/>
      <c r="B223" s="32"/>
      <c r="C223" s="32"/>
      <c r="D223" s="33"/>
      <c r="E223" s="43" t="str">
        <f aca="false">IFERROR(MATCH($D223,Parâmetros!$F$25:$F$28,0),"")</f>
        <v/>
      </c>
      <c r="F223" s="43" t="str">
        <f aca="false">IF($A223="","",IF('Folha de Campo'!$G$4="","",IF(AND($A223='Folha de Campo'!$C$5,$E223&lt;&gt;"",$E223&lt;='Folha de Campo'!$G$4),COUNTIFS($A$3:$A223,'Folha de Campo'!$C$5,$E$3:$E223,"&lt;="&amp;'Folha de Campo'!$G$4),"")))</f>
        <v/>
      </c>
      <c r="G223" s="43" t="str">
        <f aca="false">IF($A223="","",$A223&amp;"|"&amp;$C223)</f>
        <v/>
      </c>
    </row>
    <row r="224" customFormat="false" ht="18" hidden="false" customHeight="true" outlineLevel="0" collapsed="false">
      <c r="A224" s="32"/>
      <c r="B224" s="32"/>
      <c r="C224" s="32"/>
      <c r="D224" s="33"/>
      <c r="E224" s="43" t="str">
        <f aca="false">IFERROR(MATCH($D224,Parâmetros!$F$25:$F$28,0),"")</f>
        <v/>
      </c>
      <c r="F224" s="43" t="str">
        <f aca="false">IF($A224="","",IF('Folha de Campo'!$G$4="","",IF(AND($A224='Folha de Campo'!$C$5,$E224&lt;&gt;"",$E224&lt;='Folha de Campo'!$G$4),COUNTIFS($A$3:$A224,'Folha de Campo'!$C$5,$E$3:$E224,"&lt;="&amp;'Folha de Campo'!$G$4),"")))</f>
        <v/>
      </c>
      <c r="G224" s="43" t="str">
        <f aca="false">IF($A224="","",$A224&amp;"|"&amp;$C224)</f>
        <v/>
      </c>
    </row>
    <row r="225" customFormat="false" ht="18" hidden="false" customHeight="true" outlineLevel="0" collapsed="false">
      <c r="A225" s="32"/>
      <c r="B225" s="32"/>
      <c r="C225" s="32"/>
      <c r="D225" s="33"/>
      <c r="E225" s="43" t="str">
        <f aca="false">IFERROR(MATCH($D225,Parâmetros!$F$25:$F$28,0),"")</f>
        <v/>
      </c>
      <c r="F225" s="43" t="str">
        <f aca="false">IF($A225="","",IF('Folha de Campo'!$G$4="","",IF(AND($A225='Folha de Campo'!$C$5,$E225&lt;&gt;"",$E225&lt;='Folha de Campo'!$G$4),COUNTIFS($A$3:$A225,'Folha de Campo'!$C$5,$E$3:$E225,"&lt;="&amp;'Folha de Campo'!$G$4),"")))</f>
        <v/>
      </c>
      <c r="G225" s="43" t="str">
        <f aca="false">IF($A225="","",$A225&amp;"|"&amp;$C225)</f>
        <v/>
      </c>
    </row>
    <row r="226" customFormat="false" ht="18" hidden="false" customHeight="true" outlineLevel="0" collapsed="false">
      <c r="A226" s="32"/>
      <c r="B226" s="32"/>
      <c r="C226" s="32"/>
      <c r="D226" s="33"/>
      <c r="E226" s="43" t="str">
        <f aca="false">IFERROR(MATCH($D226,Parâmetros!$F$25:$F$28,0),"")</f>
        <v/>
      </c>
      <c r="F226" s="43" t="str">
        <f aca="false">IF($A226="","",IF('Folha de Campo'!$G$4="","",IF(AND($A226='Folha de Campo'!$C$5,$E226&lt;&gt;"",$E226&lt;='Folha de Campo'!$G$4),COUNTIFS($A$3:$A226,'Folha de Campo'!$C$5,$E$3:$E226,"&lt;="&amp;'Folha de Campo'!$G$4),"")))</f>
        <v/>
      </c>
      <c r="G226" s="43" t="str">
        <f aca="false">IF($A226="","",$A226&amp;"|"&amp;$C226)</f>
        <v/>
      </c>
    </row>
    <row r="227" customFormat="false" ht="18" hidden="false" customHeight="true" outlineLevel="0" collapsed="false">
      <c r="A227" s="32"/>
      <c r="B227" s="32"/>
      <c r="C227" s="32"/>
      <c r="D227" s="33"/>
      <c r="E227" s="43" t="str">
        <f aca="false">IFERROR(MATCH($D227,Parâmetros!$F$25:$F$28,0),"")</f>
        <v/>
      </c>
      <c r="F227" s="43" t="str">
        <f aca="false">IF($A227="","",IF('Folha de Campo'!$G$4="","",IF(AND($A227='Folha de Campo'!$C$5,$E227&lt;&gt;"",$E227&lt;='Folha de Campo'!$G$4),COUNTIFS($A$3:$A227,'Folha de Campo'!$C$5,$E$3:$E227,"&lt;="&amp;'Folha de Campo'!$G$4),"")))</f>
        <v/>
      </c>
      <c r="G227" s="43" t="str">
        <f aca="false">IF($A227="","",$A227&amp;"|"&amp;$C227)</f>
        <v/>
      </c>
    </row>
    <row r="228" customFormat="false" ht="18" hidden="false" customHeight="true" outlineLevel="0" collapsed="false">
      <c r="A228" s="32"/>
      <c r="B228" s="32"/>
      <c r="C228" s="32"/>
      <c r="D228" s="33"/>
      <c r="E228" s="43" t="str">
        <f aca="false">IFERROR(MATCH($D228,Parâmetros!$F$25:$F$28,0),"")</f>
        <v/>
      </c>
      <c r="F228" s="43" t="str">
        <f aca="false">IF($A228="","",IF('Folha de Campo'!$G$4="","",IF(AND($A228='Folha de Campo'!$C$5,$E228&lt;&gt;"",$E228&lt;='Folha de Campo'!$G$4),COUNTIFS($A$3:$A228,'Folha de Campo'!$C$5,$E$3:$E228,"&lt;="&amp;'Folha de Campo'!$G$4),"")))</f>
        <v/>
      </c>
      <c r="G228" s="43" t="str">
        <f aca="false">IF($A228="","",$A228&amp;"|"&amp;$C228)</f>
        <v/>
      </c>
    </row>
    <row r="229" customFormat="false" ht="18" hidden="false" customHeight="true" outlineLevel="0" collapsed="false">
      <c r="A229" s="32"/>
      <c r="B229" s="32"/>
      <c r="C229" s="32"/>
      <c r="D229" s="33"/>
      <c r="E229" s="43" t="str">
        <f aca="false">IFERROR(MATCH($D229,Parâmetros!$F$25:$F$28,0),"")</f>
        <v/>
      </c>
      <c r="F229" s="43" t="str">
        <f aca="false">IF($A229="","",IF('Folha de Campo'!$G$4="","",IF(AND($A229='Folha de Campo'!$C$5,$E229&lt;&gt;"",$E229&lt;='Folha de Campo'!$G$4),COUNTIFS($A$3:$A229,'Folha de Campo'!$C$5,$E$3:$E229,"&lt;="&amp;'Folha de Campo'!$G$4),"")))</f>
        <v/>
      </c>
      <c r="G229" s="43" t="str">
        <f aca="false">IF($A229="","",$A229&amp;"|"&amp;$C229)</f>
        <v/>
      </c>
    </row>
    <row r="230" customFormat="false" ht="18" hidden="false" customHeight="true" outlineLevel="0" collapsed="false">
      <c r="A230" s="32"/>
      <c r="B230" s="32"/>
      <c r="C230" s="32"/>
      <c r="D230" s="33"/>
      <c r="E230" s="43" t="str">
        <f aca="false">IFERROR(MATCH($D230,Parâmetros!$F$25:$F$28,0),"")</f>
        <v/>
      </c>
      <c r="F230" s="43" t="str">
        <f aca="false">IF($A230="","",IF('Folha de Campo'!$G$4="","",IF(AND($A230='Folha de Campo'!$C$5,$E230&lt;&gt;"",$E230&lt;='Folha de Campo'!$G$4),COUNTIFS($A$3:$A230,'Folha de Campo'!$C$5,$E$3:$E230,"&lt;="&amp;'Folha de Campo'!$G$4),"")))</f>
        <v/>
      </c>
      <c r="G230" s="43" t="str">
        <f aca="false">IF($A230="","",$A230&amp;"|"&amp;$C230)</f>
        <v/>
      </c>
    </row>
    <row r="231" customFormat="false" ht="18" hidden="false" customHeight="true" outlineLevel="0" collapsed="false">
      <c r="A231" s="32"/>
      <c r="B231" s="32"/>
      <c r="C231" s="32"/>
      <c r="D231" s="33"/>
      <c r="E231" s="43" t="str">
        <f aca="false">IFERROR(MATCH($D231,Parâmetros!$F$25:$F$28,0),"")</f>
        <v/>
      </c>
      <c r="F231" s="43" t="str">
        <f aca="false">IF($A231="","",IF('Folha de Campo'!$G$4="","",IF(AND($A231='Folha de Campo'!$C$5,$E231&lt;&gt;"",$E231&lt;='Folha de Campo'!$G$4),COUNTIFS($A$3:$A231,'Folha de Campo'!$C$5,$E$3:$E231,"&lt;="&amp;'Folha de Campo'!$G$4),"")))</f>
        <v/>
      </c>
      <c r="G231" s="43" t="str">
        <f aca="false">IF($A231="","",$A231&amp;"|"&amp;$C231)</f>
        <v/>
      </c>
    </row>
    <row r="232" customFormat="false" ht="18" hidden="false" customHeight="true" outlineLevel="0" collapsed="false">
      <c r="A232" s="32"/>
      <c r="B232" s="32"/>
      <c r="C232" s="32"/>
      <c r="D232" s="33"/>
      <c r="E232" s="43" t="str">
        <f aca="false">IFERROR(MATCH($D232,Parâmetros!$F$25:$F$28,0),"")</f>
        <v/>
      </c>
      <c r="F232" s="43" t="str">
        <f aca="false">IF($A232="","",IF('Folha de Campo'!$G$4="","",IF(AND($A232='Folha de Campo'!$C$5,$E232&lt;&gt;"",$E232&lt;='Folha de Campo'!$G$4),COUNTIFS($A$3:$A232,'Folha de Campo'!$C$5,$E$3:$E232,"&lt;="&amp;'Folha de Campo'!$G$4),"")))</f>
        <v/>
      </c>
      <c r="G232" s="43" t="str">
        <f aca="false">IF($A232="","",$A232&amp;"|"&amp;$C232)</f>
        <v/>
      </c>
    </row>
    <row r="233" customFormat="false" ht="18" hidden="false" customHeight="true" outlineLevel="0" collapsed="false">
      <c r="A233" s="32"/>
      <c r="B233" s="32"/>
      <c r="C233" s="32"/>
      <c r="D233" s="33"/>
      <c r="E233" s="43" t="str">
        <f aca="false">IFERROR(MATCH($D233,Parâmetros!$F$25:$F$28,0),"")</f>
        <v/>
      </c>
      <c r="F233" s="43" t="str">
        <f aca="false">IF($A233="","",IF('Folha de Campo'!$G$4="","",IF(AND($A233='Folha de Campo'!$C$5,$E233&lt;&gt;"",$E233&lt;='Folha de Campo'!$G$4),COUNTIFS($A$3:$A233,'Folha de Campo'!$C$5,$E$3:$E233,"&lt;="&amp;'Folha de Campo'!$G$4),"")))</f>
        <v/>
      </c>
      <c r="G233" s="43" t="str">
        <f aca="false">IF($A233="","",$A233&amp;"|"&amp;$C233)</f>
        <v/>
      </c>
    </row>
    <row r="234" customFormat="false" ht="18" hidden="false" customHeight="true" outlineLevel="0" collapsed="false">
      <c r="A234" s="32"/>
      <c r="B234" s="32"/>
      <c r="C234" s="32"/>
      <c r="D234" s="33"/>
      <c r="E234" s="43" t="str">
        <f aca="false">IFERROR(MATCH($D234,Parâmetros!$F$25:$F$28,0),"")</f>
        <v/>
      </c>
      <c r="F234" s="43" t="str">
        <f aca="false">IF($A234="","",IF('Folha de Campo'!$G$4="","",IF(AND($A234='Folha de Campo'!$C$5,$E234&lt;&gt;"",$E234&lt;='Folha de Campo'!$G$4),COUNTIFS($A$3:$A234,'Folha de Campo'!$C$5,$E$3:$E234,"&lt;="&amp;'Folha de Campo'!$G$4),"")))</f>
        <v/>
      </c>
      <c r="G234" s="43" t="str">
        <f aca="false">IF($A234="","",$A234&amp;"|"&amp;$C234)</f>
        <v/>
      </c>
    </row>
    <row r="235" customFormat="false" ht="18" hidden="false" customHeight="true" outlineLevel="0" collapsed="false">
      <c r="A235" s="32"/>
      <c r="B235" s="32"/>
      <c r="C235" s="32"/>
      <c r="D235" s="33"/>
      <c r="E235" s="43" t="str">
        <f aca="false">IFERROR(MATCH($D235,Parâmetros!$F$25:$F$28,0),"")</f>
        <v/>
      </c>
      <c r="F235" s="43" t="str">
        <f aca="false">IF($A235="","",IF('Folha de Campo'!$G$4="","",IF(AND($A235='Folha de Campo'!$C$5,$E235&lt;&gt;"",$E235&lt;='Folha de Campo'!$G$4),COUNTIFS($A$3:$A235,'Folha de Campo'!$C$5,$E$3:$E235,"&lt;="&amp;'Folha de Campo'!$G$4),"")))</f>
        <v/>
      </c>
      <c r="G235" s="43" t="str">
        <f aca="false">IF($A235="","",$A235&amp;"|"&amp;$C235)</f>
        <v/>
      </c>
    </row>
    <row r="236" customFormat="false" ht="18" hidden="false" customHeight="true" outlineLevel="0" collapsed="false">
      <c r="A236" s="32"/>
      <c r="B236" s="32"/>
      <c r="C236" s="32"/>
      <c r="D236" s="33"/>
      <c r="E236" s="43" t="str">
        <f aca="false">IFERROR(MATCH($D236,Parâmetros!$F$25:$F$28,0),"")</f>
        <v/>
      </c>
      <c r="F236" s="43" t="str">
        <f aca="false">IF($A236="","",IF('Folha de Campo'!$G$4="","",IF(AND($A236='Folha de Campo'!$C$5,$E236&lt;&gt;"",$E236&lt;='Folha de Campo'!$G$4),COUNTIFS($A$3:$A236,'Folha de Campo'!$C$5,$E$3:$E236,"&lt;="&amp;'Folha de Campo'!$G$4),"")))</f>
        <v/>
      </c>
      <c r="G236" s="43" t="str">
        <f aca="false">IF($A236="","",$A236&amp;"|"&amp;$C236)</f>
        <v/>
      </c>
    </row>
    <row r="237" customFormat="false" ht="18" hidden="false" customHeight="true" outlineLevel="0" collapsed="false">
      <c r="A237" s="32"/>
      <c r="B237" s="32"/>
      <c r="C237" s="32"/>
      <c r="D237" s="33"/>
      <c r="E237" s="43" t="str">
        <f aca="false">IFERROR(MATCH($D237,Parâmetros!$F$25:$F$28,0),"")</f>
        <v/>
      </c>
      <c r="F237" s="43" t="str">
        <f aca="false">IF($A237="","",IF('Folha de Campo'!$G$4="","",IF(AND($A237='Folha de Campo'!$C$5,$E237&lt;&gt;"",$E237&lt;='Folha de Campo'!$G$4),COUNTIFS($A$3:$A237,'Folha de Campo'!$C$5,$E$3:$E237,"&lt;="&amp;'Folha de Campo'!$G$4),"")))</f>
        <v/>
      </c>
      <c r="G237" s="43" t="str">
        <f aca="false">IF($A237="","",$A237&amp;"|"&amp;$C237)</f>
        <v/>
      </c>
    </row>
    <row r="238" customFormat="false" ht="18" hidden="false" customHeight="true" outlineLevel="0" collapsed="false">
      <c r="A238" s="32"/>
      <c r="B238" s="32"/>
      <c r="C238" s="32"/>
      <c r="D238" s="33"/>
      <c r="E238" s="43" t="str">
        <f aca="false">IFERROR(MATCH($D238,Parâmetros!$F$25:$F$28,0),"")</f>
        <v/>
      </c>
      <c r="F238" s="43" t="str">
        <f aca="false">IF($A238="","",IF('Folha de Campo'!$G$4="","",IF(AND($A238='Folha de Campo'!$C$5,$E238&lt;&gt;"",$E238&lt;='Folha de Campo'!$G$4),COUNTIFS($A$3:$A238,'Folha de Campo'!$C$5,$E$3:$E238,"&lt;="&amp;'Folha de Campo'!$G$4),"")))</f>
        <v/>
      </c>
      <c r="G238" s="43" t="str">
        <f aca="false">IF($A238="","",$A238&amp;"|"&amp;$C238)</f>
        <v/>
      </c>
    </row>
    <row r="239" customFormat="false" ht="18" hidden="false" customHeight="true" outlineLevel="0" collapsed="false">
      <c r="A239" s="32"/>
      <c r="B239" s="32"/>
      <c r="C239" s="32"/>
      <c r="D239" s="33"/>
      <c r="E239" s="43" t="str">
        <f aca="false">IFERROR(MATCH($D239,Parâmetros!$F$25:$F$28,0),"")</f>
        <v/>
      </c>
      <c r="F239" s="43" t="str">
        <f aca="false">IF($A239="","",IF('Folha de Campo'!$G$4="","",IF(AND($A239='Folha de Campo'!$C$5,$E239&lt;&gt;"",$E239&lt;='Folha de Campo'!$G$4),COUNTIFS($A$3:$A239,'Folha de Campo'!$C$5,$E$3:$E239,"&lt;="&amp;'Folha de Campo'!$G$4),"")))</f>
        <v/>
      </c>
      <c r="G239" s="43" t="str">
        <f aca="false">IF($A239="","",$A239&amp;"|"&amp;$C239)</f>
        <v/>
      </c>
    </row>
    <row r="240" customFormat="false" ht="18" hidden="false" customHeight="true" outlineLevel="0" collapsed="false">
      <c r="A240" s="32"/>
      <c r="B240" s="32"/>
      <c r="C240" s="32"/>
      <c r="D240" s="33"/>
      <c r="E240" s="43" t="str">
        <f aca="false">IFERROR(MATCH($D240,Parâmetros!$F$25:$F$28,0),"")</f>
        <v/>
      </c>
      <c r="F240" s="43" t="str">
        <f aca="false">IF($A240="","",IF('Folha de Campo'!$G$4="","",IF(AND($A240='Folha de Campo'!$C$5,$E240&lt;&gt;"",$E240&lt;='Folha de Campo'!$G$4),COUNTIFS($A$3:$A240,'Folha de Campo'!$C$5,$E$3:$E240,"&lt;="&amp;'Folha de Campo'!$G$4),"")))</f>
        <v/>
      </c>
      <c r="G240" s="43" t="str">
        <f aca="false">IF($A240="","",$A240&amp;"|"&amp;$C240)</f>
        <v/>
      </c>
    </row>
    <row r="241" customFormat="false" ht="18" hidden="false" customHeight="true" outlineLevel="0" collapsed="false">
      <c r="A241" s="32"/>
      <c r="B241" s="32"/>
      <c r="C241" s="32"/>
      <c r="D241" s="33"/>
      <c r="E241" s="43" t="str">
        <f aca="false">IFERROR(MATCH($D241,Parâmetros!$F$25:$F$28,0),"")</f>
        <v/>
      </c>
      <c r="F241" s="43" t="str">
        <f aca="false">IF($A241="","",IF('Folha de Campo'!$G$4="","",IF(AND($A241='Folha de Campo'!$C$5,$E241&lt;&gt;"",$E241&lt;='Folha de Campo'!$G$4),COUNTIFS($A$3:$A241,'Folha de Campo'!$C$5,$E$3:$E241,"&lt;="&amp;'Folha de Campo'!$G$4),"")))</f>
        <v/>
      </c>
      <c r="G241" s="43" t="str">
        <f aca="false">IF($A241="","",$A241&amp;"|"&amp;$C241)</f>
        <v/>
      </c>
    </row>
    <row r="242" customFormat="false" ht="18" hidden="false" customHeight="true" outlineLevel="0" collapsed="false">
      <c r="A242" s="32"/>
      <c r="B242" s="32"/>
      <c r="C242" s="32"/>
      <c r="D242" s="33"/>
      <c r="E242" s="43" t="str">
        <f aca="false">IFERROR(MATCH($D242,Parâmetros!$F$25:$F$28,0),"")</f>
        <v/>
      </c>
      <c r="F242" s="43" t="str">
        <f aca="false">IF($A242="","",IF('Folha de Campo'!$G$4="","",IF(AND($A242='Folha de Campo'!$C$5,$E242&lt;&gt;"",$E242&lt;='Folha de Campo'!$G$4),COUNTIFS($A$3:$A242,'Folha de Campo'!$C$5,$E$3:$E242,"&lt;="&amp;'Folha de Campo'!$G$4),"")))</f>
        <v/>
      </c>
      <c r="G242" s="43" t="str">
        <f aca="false">IF($A242="","",$A242&amp;"|"&amp;$C242)</f>
        <v/>
      </c>
    </row>
    <row r="243" customFormat="false" ht="18" hidden="false" customHeight="true" outlineLevel="0" collapsed="false">
      <c r="A243" s="32"/>
      <c r="B243" s="32"/>
      <c r="C243" s="32"/>
      <c r="D243" s="33"/>
      <c r="E243" s="43" t="str">
        <f aca="false">IFERROR(MATCH($D243,Parâmetros!$F$25:$F$28,0),"")</f>
        <v/>
      </c>
      <c r="F243" s="43" t="str">
        <f aca="false">IF($A243="","",IF('Folha de Campo'!$G$4="","",IF(AND($A243='Folha de Campo'!$C$5,$E243&lt;&gt;"",$E243&lt;='Folha de Campo'!$G$4),COUNTIFS($A$3:$A243,'Folha de Campo'!$C$5,$E$3:$E243,"&lt;="&amp;'Folha de Campo'!$G$4),"")))</f>
        <v/>
      </c>
      <c r="G243" s="43" t="str">
        <f aca="false">IF($A243="","",$A243&amp;"|"&amp;$C243)</f>
        <v/>
      </c>
    </row>
    <row r="244" customFormat="false" ht="18" hidden="false" customHeight="true" outlineLevel="0" collapsed="false">
      <c r="A244" s="32"/>
      <c r="B244" s="32"/>
      <c r="C244" s="32"/>
      <c r="D244" s="33"/>
      <c r="E244" s="43" t="str">
        <f aca="false">IFERROR(MATCH($D244,Parâmetros!$F$25:$F$28,0),"")</f>
        <v/>
      </c>
      <c r="F244" s="43" t="str">
        <f aca="false">IF($A244="","",IF('Folha de Campo'!$G$4="","",IF(AND($A244='Folha de Campo'!$C$5,$E244&lt;&gt;"",$E244&lt;='Folha de Campo'!$G$4),COUNTIFS($A$3:$A244,'Folha de Campo'!$C$5,$E$3:$E244,"&lt;="&amp;'Folha de Campo'!$G$4),"")))</f>
        <v/>
      </c>
      <c r="G244" s="43" t="str">
        <f aca="false">IF($A244="","",$A244&amp;"|"&amp;$C244)</f>
        <v/>
      </c>
    </row>
    <row r="245" customFormat="false" ht="18" hidden="false" customHeight="true" outlineLevel="0" collapsed="false">
      <c r="A245" s="32"/>
      <c r="B245" s="32"/>
      <c r="C245" s="32"/>
      <c r="D245" s="33"/>
      <c r="E245" s="43" t="str">
        <f aca="false">IFERROR(MATCH($D245,Parâmetros!$F$25:$F$28,0),"")</f>
        <v/>
      </c>
      <c r="F245" s="43" t="str">
        <f aca="false">IF($A245="","",IF('Folha de Campo'!$G$4="","",IF(AND($A245='Folha de Campo'!$C$5,$E245&lt;&gt;"",$E245&lt;='Folha de Campo'!$G$4),COUNTIFS($A$3:$A245,'Folha de Campo'!$C$5,$E$3:$E245,"&lt;="&amp;'Folha de Campo'!$G$4),"")))</f>
        <v/>
      </c>
      <c r="G245" s="43" t="str">
        <f aca="false">IF($A245="","",$A245&amp;"|"&amp;$C245)</f>
        <v/>
      </c>
    </row>
    <row r="246" customFormat="false" ht="18" hidden="false" customHeight="true" outlineLevel="0" collapsed="false">
      <c r="A246" s="32"/>
      <c r="B246" s="32"/>
      <c r="C246" s="32"/>
      <c r="D246" s="33"/>
      <c r="E246" s="43" t="str">
        <f aca="false">IFERROR(MATCH($D246,Parâmetros!$F$25:$F$28,0),"")</f>
        <v/>
      </c>
      <c r="F246" s="43" t="str">
        <f aca="false">IF($A246="","",IF('Folha de Campo'!$G$4="","",IF(AND($A246='Folha de Campo'!$C$5,$E246&lt;&gt;"",$E246&lt;='Folha de Campo'!$G$4),COUNTIFS($A$3:$A246,'Folha de Campo'!$C$5,$E$3:$E246,"&lt;="&amp;'Folha de Campo'!$G$4),"")))</f>
        <v/>
      </c>
      <c r="G246" s="43" t="str">
        <f aca="false">IF($A246="","",$A246&amp;"|"&amp;$C246)</f>
        <v/>
      </c>
    </row>
    <row r="247" customFormat="false" ht="18" hidden="false" customHeight="true" outlineLevel="0" collapsed="false">
      <c r="A247" s="32"/>
      <c r="B247" s="32"/>
      <c r="C247" s="32"/>
      <c r="D247" s="33"/>
      <c r="E247" s="43" t="str">
        <f aca="false">IFERROR(MATCH($D247,Parâmetros!$F$25:$F$28,0),"")</f>
        <v/>
      </c>
      <c r="F247" s="43" t="str">
        <f aca="false">IF($A247="","",IF('Folha de Campo'!$G$4="","",IF(AND($A247='Folha de Campo'!$C$5,$E247&lt;&gt;"",$E247&lt;='Folha de Campo'!$G$4),COUNTIFS($A$3:$A247,'Folha de Campo'!$C$5,$E$3:$E247,"&lt;="&amp;'Folha de Campo'!$G$4),"")))</f>
        <v/>
      </c>
      <c r="G247" s="43" t="str">
        <f aca="false">IF($A247="","",$A247&amp;"|"&amp;$C247)</f>
        <v/>
      </c>
    </row>
    <row r="248" customFormat="false" ht="18" hidden="false" customHeight="true" outlineLevel="0" collapsed="false">
      <c r="A248" s="32"/>
      <c r="B248" s="32"/>
      <c r="C248" s="32"/>
      <c r="D248" s="33"/>
      <c r="E248" s="43" t="str">
        <f aca="false">IFERROR(MATCH($D248,Parâmetros!$F$25:$F$28,0),"")</f>
        <v/>
      </c>
      <c r="F248" s="43" t="str">
        <f aca="false">IF($A248="","",IF('Folha de Campo'!$G$4="","",IF(AND($A248='Folha de Campo'!$C$5,$E248&lt;&gt;"",$E248&lt;='Folha de Campo'!$G$4),COUNTIFS($A$3:$A248,'Folha de Campo'!$C$5,$E$3:$E248,"&lt;="&amp;'Folha de Campo'!$G$4),"")))</f>
        <v/>
      </c>
      <c r="G248" s="43" t="str">
        <f aca="false">IF($A248="","",$A248&amp;"|"&amp;$C248)</f>
        <v/>
      </c>
    </row>
    <row r="249" customFormat="false" ht="18" hidden="false" customHeight="true" outlineLevel="0" collapsed="false">
      <c r="A249" s="32"/>
      <c r="B249" s="32"/>
      <c r="C249" s="32"/>
      <c r="D249" s="33"/>
      <c r="E249" s="43" t="str">
        <f aca="false">IFERROR(MATCH($D249,Parâmetros!$F$25:$F$28,0),"")</f>
        <v/>
      </c>
      <c r="F249" s="43" t="str">
        <f aca="false">IF($A249="","",IF('Folha de Campo'!$G$4="","",IF(AND($A249='Folha de Campo'!$C$5,$E249&lt;&gt;"",$E249&lt;='Folha de Campo'!$G$4),COUNTIFS($A$3:$A249,'Folha de Campo'!$C$5,$E$3:$E249,"&lt;="&amp;'Folha de Campo'!$G$4),"")))</f>
        <v/>
      </c>
      <c r="G249" s="43" t="str">
        <f aca="false">IF($A249="","",$A249&amp;"|"&amp;$C249)</f>
        <v/>
      </c>
    </row>
    <row r="250" customFormat="false" ht="18" hidden="false" customHeight="true" outlineLevel="0" collapsed="false">
      <c r="A250" s="32"/>
      <c r="B250" s="32"/>
      <c r="C250" s="32"/>
      <c r="D250" s="33"/>
      <c r="E250" s="43" t="str">
        <f aca="false">IFERROR(MATCH($D250,Parâmetros!$F$25:$F$28,0),"")</f>
        <v/>
      </c>
      <c r="F250" s="43" t="str">
        <f aca="false">IF($A250="","",IF('Folha de Campo'!$G$4="","",IF(AND($A250='Folha de Campo'!$C$5,$E250&lt;&gt;"",$E250&lt;='Folha de Campo'!$G$4),COUNTIFS($A$3:$A250,'Folha de Campo'!$C$5,$E$3:$E250,"&lt;="&amp;'Folha de Campo'!$G$4),"")))</f>
        <v/>
      </c>
      <c r="G250" s="43" t="str">
        <f aca="false">IF($A250="","",$A250&amp;"|"&amp;$C250)</f>
        <v/>
      </c>
    </row>
    <row r="251" customFormat="false" ht="18" hidden="false" customHeight="true" outlineLevel="0" collapsed="false">
      <c r="A251" s="32"/>
      <c r="B251" s="32"/>
      <c r="C251" s="32"/>
      <c r="D251" s="33"/>
      <c r="E251" s="43" t="str">
        <f aca="false">IFERROR(MATCH($D251,Parâmetros!$F$25:$F$28,0),"")</f>
        <v/>
      </c>
      <c r="F251" s="43" t="str">
        <f aca="false">IF($A251="","",IF('Folha de Campo'!$G$4="","",IF(AND($A251='Folha de Campo'!$C$5,$E251&lt;&gt;"",$E251&lt;='Folha de Campo'!$G$4),COUNTIFS($A$3:$A251,'Folha de Campo'!$C$5,$E$3:$E251,"&lt;="&amp;'Folha de Campo'!$G$4),"")))</f>
        <v/>
      </c>
      <c r="G251" s="43" t="str">
        <f aca="false">IF($A251="","",$A251&amp;"|"&amp;$C251)</f>
        <v/>
      </c>
    </row>
    <row r="252" customFormat="false" ht="18" hidden="false" customHeight="true" outlineLevel="0" collapsed="false">
      <c r="A252" s="32"/>
      <c r="B252" s="32"/>
      <c r="C252" s="32"/>
      <c r="D252" s="33"/>
      <c r="E252" s="43" t="str">
        <f aca="false">IFERROR(MATCH($D252,Parâmetros!$F$25:$F$28,0),"")</f>
        <v/>
      </c>
      <c r="F252" s="43" t="str">
        <f aca="false">IF($A252="","",IF('Folha de Campo'!$G$4="","",IF(AND($A252='Folha de Campo'!$C$5,$E252&lt;&gt;"",$E252&lt;='Folha de Campo'!$G$4),COUNTIFS($A$3:$A252,'Folha de Campo'!$C$5,$E$3:$E252,"&lt;="&amp;'Folha de Campo'!$G$4),"")))</f>
        <v/>
      </c>
      <c r="G252" s="43" t="str">
        <f aca="false">IF($A252="","",$A252&amp;"|"&amp;$C252)</f>
        <v/>
      </c>
    </row>
    <row r="253" customFormat="false" ht="18" hidden="false" customHeight="true" outlineLevel="0" collapsed="false">
      <c r="A253" s="32"/>
      <c r="B253" s="32"/>
      <c r="C253" s="32"/>
      <c r="D253" s="33"/>
      <c r="E253" s="43" t="str">
        <f aca="false">IFERROR(MATCH($D253,Parâmetros!$F$25:$F$28,0),"")</f>
        <v/>
      </c>
      <c r="F253" s="43" t="str">
        <f aca="false">IF($A253="","",IF('Folha de Campo'!$G$4="","",IF(AND($A253='Folha de Campo'!$C$5,$E253&lt;&gt;"",$E253&lt;='Folha de Campo'!$G$4),COUNTIFS($A$3:$A253,'Folha de Campo'!$C$5,$E$3:$E253,"&lt;="&amp;'Folha de Campo'!$G$4),"")))</f>
        <v/>
      </c>
      <c r="G253" s="43" t="str">
        <f aca="false">IF($A253="","",$A253&amp;"|"&amp;$C253)</f>
        <v/>
      </c>
    </row>
    <row r="254" customFormat="false" ht="18" hidden="false" customHeight="true" outlineLevel="0" collapsed="false">
      <c r="A254" s="32"/>
      <c r="B254" s="32"/>
      <c r="C254" s="32"/>
      <c r="D254" s="33"/>
      <c r="E254" s="43" t="str">
        <f aca="false">IFERROR(MATCH($D254,Parâmetros!$F$25:$F$28,0),"")</f>
        <v/>
      </c>
      <c r="F254" s="43" t="str">
        <f aca="false">IF($A254="","",IF('Folha de Campo'!$G$4="","",IF(AND($A254='Folha de Campo'!$C$5,$E254&lt;&gt;"",$E254&lt;='Folha de Campo'!$G$4),COUNTIFS($A$3:$A254,'Folha de Campo'!$C$5,$E$3:$E254,"&lt;="&amp;'Folha de Campo'!$G$4),"")))</f>
        <v/>
      </c>
      <c r="G254" s="43" t="str">
        <f aca="false">IF($A254="","",$A254&amp;"|"&amp;$C254)</f>
        <v/>
      </c>
    </row>
    <row r="255" customFormat="false" ht="18" hidden="false" customHeight="true" outlineLevel="0" collapsed="false">
      <c r="A255" s="32"/>
      <c r="B255" s="32"/>
      <c r="C255" s="32"/>
      <c r="D255" s="33"/>
      <c r="E255" s="43" t="str">
        <f aca="false">IFERROR(MATCH($D255,Parâmetros!$F$25:$F$28,0),"")</f>
        <v/>
      </c>
      <c r="F255" s="43" t="str">
        <f aca="false">IF($A255="","",IF('Folha de Campo'!$G$4="","",IF(AND($A255='Folha de Campo'!$C$5,$E255&lt;&gt;"",$E255&lt;='Folha de Campo'!$G$4),COUNTIFS($A$3:$A255,'Folha de Campo'!$C$5,$E$3:$E255,"&lt;="&amp;'Folha de Campo'!$G$4),"")))</f>
        <v/>
      </c>
      <c r="G255" s="43" t="str">
        <f aca="false">IF($A255="","",$A255&amp;"|"&amp;$C255)</f>
        <v/>
      </c>
    </row>
    <row r="256" customFormat="false" ht="18" hidden="false" customHeight="true" outlineLevel="0" collapsed="false">
      <c r="A256" s="32"/>
      <c r="B256" s="32"/>
      <c r="C256" s="32"/>
      <c r="D256" s="33"/>
      <c r="E256" s="43" t="str">
        <f aca="false">IFERROR(MATCH($D256,Parâmetros!$F$25:$F$28,0),"")</f>
        <v/>
      </c>
      <c r="F256" s="43" t="str">
        <f aca="false">IF($A256="","",IF('Folha de Campo'!$G$4="","",IF(AND($A256='Folha de Campo'!$C$5,$E256&lt;&gt;"",$E256&lt;='Folha de Campo'!$G$4),COUNTIFS($A$3:$A256,'Folha de Campo'!$C$5,$E$3:$E256,"&lt;="&amp;'Folha de Campo'!$G$4),"")))</f>
        <v/>
      </c>
      <c r="G256" s="43" t="str">
        <f aca="false">IF($A256="","",$A256&amp;"|"&amp;$C256)</f>
        <v/>
      </c>
    </row>
    <row r="257" customFormat="false" ht="18" hidden="false" customHeight="true" outlineLevel="0" collapsed="false">
      <c r="A257" s="32"/>
      <c r="B257" s="32"/>
      <c r="C257" s="32"/>
      <c r="D257" s="33"/>
      <c r="E257" s="43" t="str">
        <f aca="false">IFERROR(MATCH($D257,Parâmetros!$F$25:$F$28,0),"")</f>
        <v/>
      </c>
      <c r="F257" s="43" t="str">
        <f aca="false">IF($A257="","",IF('Folha de Campo'!$G$4="","",IF(AND($A257='Folha de Campo'!$C$5,$E257&lt;&gt;"",$E257&lt;='Folha de Campo'!$G$4),COUNTIFS($A$3:$A257,'Folha de Campo'!$C$5,$E$3:$E257,"&lt;="&amp;'Folha de Campo'!$G$4),"")))</f>
        <v/>
      </c>
      <c r="G257" s="43" t="str">
        <f aca="false">IF($A257="","",$A257&amp;"|"&amp;$C257)</f>
        <v/>
      </c>
    </row>
    <row r="258" customFormat="false" ht="18" hidden="false" customHeight="true" outlineLevel="0" collapsed="false">
      <c r="A258" s="32"/>
      <c r="B258" s="32"/>
      <c r="C258" s="32"/>
      <c r="D258" s="33"/>
      <c r="E258" s="43" t="str">
        <f aca="false">IFERROR(MATCH($D258,Parâmetros!$F$25:$F$28,0),"")</f>
        <v/>
      </c>
      <c r="F258" s="43" t="str">
        <f aca="false">IF($A258="","",IF('Folha de Campo'!$G$4="","",IF(AND($A258='Folha de Campo'!$C$5,$E258&lt;&gt;"",$E258&lt;='Folha de Campo'!$G$4),COUNTIFS($A$3:$A258,'Folha de Campo'!$C$5,$E$3:$E258,"&lt;="&amp;'Folha de Campo'!$G$4),"")))</f>
        <v/>
      </c>
      <c r="G258" s="43" t="str">
        <f aca="false">IF($A258="","",$A258&amp;"|"&amp;$C258)</f>
        <v/>
      </c>
    </row>
    <row r="259" customFormat="false" ht="18" hidden="false" customHeight="true" outlineLevel="0" collapsed="false">
      <c r="A259" s="32"/>
      <c r="B259" s="32"/>
      <c r="C259" s="32"/>
      <c r="D259" s="33"/>
      <c r="E259" s="43" t="str">
        <f aca="false">IFERROR(MATCH($D259,Parâmetros!$F$25:$F$28,0),"")</f>
        <v/>
      </c>
      <c r="F259" s="43" t="str">
        <f aca="false">IF($A259="","",IF('Folha de Campo'!$G$4="","",IF(AND($A259='Folha de Campo'!$C$5,$E259&lt;&gt;"",$E259&lt;='Folha de Campo'!$G$4),COUNTIFS($A$3:$A259,'Folha de Campo'!$C$5,$E$3:$E259,"&lt;="&amp;'Folha de Campo'!$G$4),"")))</f>
        <v/>
      </c>
      <c r="G259" s="43" t="str">
        <f aca="false">IF($A259="","",$A259&amp;"|"&amp;$C259)</f>
        <v/>
      </c>
    </row>
    <row r="260" customFormat="false" ht="18" hidden="false" customHeight="true" outlineLevel="0" collapsed="false">
      <c r="A260" s="32"/>
      <c r="B260" s="32"/>
      <c r="C260" s="32"/>
      <c r="D260" s="33"/>
      <c r="E260" s="43" t="str">
        <f aca="false">IFERROR(MATCH($D260,Parâmetros!$F$25:$F$28,0),"")</f>
        <v/>
      </c>
      <c r="F260" s="43" t="str">
        <f aca="false">IF($A260="","",IF('Folha de Campo'!$G$4="","",IF(AND($A260='Folha de Campo'!$C$5,$E260&lt;&gt;"",$E260&lt;='Folha de Campo'!$G$4),COUNTIFS($A$3:$A260,'Folha de Campo'!$C$5,$E$3:$E260,"&lt;="&amp;'Folha de Campo'!$G$4),"")))</f>
        <v/>
      </c>
      <c r="G260" s="43" t="str">
        <f aca="false">IF($A260="","",$A260&amp;"|"&amp;$C260)</f>
        <v/>
      </c>
    </row>
    <row r="261" customFormat="false" ht="18" hidden="false" customHeight="true" outlineLevel="0" collapsed="false">
      <c r="A261" s="32"/>
      <c r="B261" s="32"/>
      <c r="C261" s="32"/>
      <c r="D261" s="33"/>
      <c r="E261" s="43" t="str">
        <f aca="false">IFERROR(MATCH($D261,Parâmetros!$F$25:$F$28,0),"")</f>
        <v/>
      </c>
      <c r="F261" s="43" t="str">
        <f aca="false">IF($A261="","",IF('Folha de Campo'!$G$4="","",IF(AND($A261='Folha de Campo'!$C$5,$E261&lt;&gt;"",$E261&lt;='Folha de Campo'!$G$4),COUNTIFS($A$3:$A261,'Folha de Campo'!$C$5,$E$3:$E261,"&lt;="&amp;'Folha de Campo'!$G$4),"")))</f>
        <v/>
      </c>
      <c r="G261" s="43" t="str">
        <f aca="false">IF($A261="","",$A261&amp;"|"&amp;$C261)</f>
        <v/>
      </c>
    </row>
    <row r="262" customFormat="false" ht="18" hidden="false" customHeight="true" outlineLevel="0" collapsed="false">
      <c r="A262" s="32"/>
      <c r="B262" s="32"/>
      <c r="C262" s="32"/>
      <c r="D262" s="33"/>
      <c r="E262" s="43" t="str">
        <f aca="false">IFERROR(MATCH($D262,Parâmetros!$F$25:$F$28,0),"")</f>
        <v/>
      </c>
      <c r="F262" s="43" t="str">
        <f aca="false">IF($A262="","",IF('Folha de Campo'!$G$4="","",IF(AND($A262='Folha de Campo'!$C$5,$E262&lt;&gt;"",$E262&lt;='Folha de Campo'!$G$4),COUNTIFS($A$3:$A262,'Folha de Campo'!$C$5,$E$3:$E262,"&lt;="&amp;'Folha de Campo'!$G$4),"")))</f>
        <v/>
      </c>
      <c r="G262" s="43" t="str">
        <f aca="false">IF($A262="","",$A262&amp;"|"&amp;$C262)</f>
        <v/>
      </c>
    </row>
    <row r="263" customFormat="false" ht="18" hidden="false" customHeight="true" outlineLevel="0" collapsed="false">
      <c r="A263" s="32"/>
      <c r="B263" s="32"/>
      <c r="C263" s="32"/>
      <c r="D263" s="33"/>
      <c r="E263" s="43" t="str">
        <f aca="false">IFERROR(MATCH($D263,Parâmetros!$F$25:$F$28,0),"")</f>
        <v/>
      </c>
      <c r="F263" s="43" t="str">
        <f aca="false">IF($A263="","",IF('Folha de Campo'!$G$4="","",IF(AND($A263='Folha de Campo'!$C$5,$E263&lt;&gt;"",$E263&lt;='Folha de Campo'!$G$4),COUNTIFS($A$3:$A263,'Folha de Campo'!$C$5,$E$3:$E263,"&lt;="&amp;'Folha de Campo'!$G$4),"")))</f>
        <v/>
      </c>
      <c r="G263" s="43" t="str">
        <f aca="false">IF($A263="","",$A263&amp;"|"&amp;$C263)</f>
        <v/>
      </c>
    </row>
    <row r="264" customFormat="false" ht="18" hidden="false" customHeight="true" outlineLevel="0" collapsed="false">
      <c r="A264" s="32"/>
      <c r="B264" s="32"/>
      <c r="C264" s="32"/>
      <c r="D264" s="33"/>
      <c r="E264" s="43" t="str">
        <f aca="false">IFERROR(MATCH($D264,Parâmetros!$F$25:$F$28,0),"")</f>
        <v/>
      </c>
      <c r="F264" s="43" t="str">
        <f aca="false">IF($A264="","",IF('Folha de Campo'!$G$4="","",IF(AND($A264='Folha de Campo'!$C$5,$E264&lt;&gt;"",$E264&lt;='Folha de Campo'!$G$4),COUNTIFS($A$3:$A264,'Folha de Campo'!$C$5,$E$3:$E264,"&lt;="&amp;'Folha de Campo'!$G$4),"")))</f>
        <v/>
      </c>
      <c r="G264" s="43" t="str">
        <f aca="false">IF($A264="","",$A264&amp;"|"&amp;$C264)</f>
        <v/>
      </c>
    </row>
    <row r="265" customFormat="false" ht="18" hidden="false" customHeight="true" outlineLevel="0" collapsed="false">
      <c r="A265" s="32"/>
      <c r="B265" s="32"/>
      <c r="C265" s="32"/>
      <c r="D265" s="33"/>
      <c r="E265" s="43" t="str">
        <f aca="false">IFERROR(MATCH($D265,Parâmetros!$F$25:$F$28,0),"")</f>
        <v/>
      </c>
      <c r="F265" s="43" t="str">
        <f aca="false">IF($A265="","",IF('Folha de Campo'!$G$4="","",IF(AND($A265='Folha de Campo'!$C$5,$E265&lt;&gt;"",$E265&lt;='Folha de Campo'!$G$4),COUNTIFS($A$3:$A265,'Folha de Campo'!$C$5,$E$3:$E265,"&lt;="&amp;'Folha de Campo'!$G$4),"")))</f>
        <v/>
      </c>
      <c r="G265" s="43" t="str">
        <f aca="false">IF($A265="","",$A265&amp;"|"&amp;$C265)</f>
        <v/>
      </c>
    </row>
    <row r="266" customFormat="false" ht="18" hidden="false" customHeight="true" outlineLevel="0" collapsed="false">
      <c r="A266" s="32"/>
      <c r="B266" s="32"/>
      <c r="C266" s="32"/>
      <c r="D266" s="33"/>
      <c r="E266" s="43" t="str">
        <f aca="false">IFERROR(MATCH($D266,Parâmetros!$F$25:$F$28,0),"")</f>
        <v/>
      </c>
      <c r="F266" s="43" t="str">
        <f aca="false">IF($A266="","",IF('Folha de Campo'!$G$4="","",IF(AND($A266='Folha de Campo'!$C$5,$E266&lt;&gt;"",$E266&lt;='Folha de Campo'!$G$4),COUNTIFS($A$3:$A266,'Folha de Campo'!$C$5,$E$3:$E266,"&lt;="&amp;'Folha de Campo'!$G$4),"")))</f>
        <v/>
      </c>
      <c r="G266" s="43" t="str">
        <f aca="false">IF($A266="","",$A266&amp;"|"&amp;$C266)</f>
        <v/>
      </c>
    </row>
    <row r="267" customFormat="false" ht="18" hidden="false" customHeight="true" outlineLevel="0" collapsed="false">
      <c r="A267" s="32"/>
      <c r="B267" s="32"/>
      <c r="C267" s="32"/>
      <c r="D267" s="33"/>
      <c r="E267" s="43" t="str">
        <f aca="false">IFERROR(MATCH($D267,Parâmetros!$F$25:$F$28,0),"")</f>
        <v/>
      </c>
      <c r="F267" s="43" t="str">
        <f aca="false">IF($A267="","",IF('Folha de Campo'!$G$4="","",IF(AND($A267='Folha de Campo'!$C$5,$E267&lt;&gt;"",$E267&lt;='Folha de Campo'!$G$4),COUNTIFS($A$3:$A267,'Folha de Campo'!$C$5,$E$3:$E267,"&lt;="&amp;'Folha de Campo'!$G$4),"")))</f>
        <v/>
      </c>
      <c r="G267" s="43" t="str">
        <f aca="false">IF($A267="","",$A267&amp;"|"&amp;$C267)</f>
        <v/>
      </c>
    </row>
    <row r="268" customFormat="false" ht="18" hidden="false" customHeight="true" outlineLevel="0" collapsed="false">
      <c r="A268" s="32"/>
      <c r="B268" s="32"/>
      <c r="C268" s="32"/>
      <c r="D268" s="33"/>
      <c r="E268" s="43" t="str">
        <f aca="false">IFERROR(MATCH($D268,Parâmetros!$F$25:$F$28,0),"")</f>
        <v/>
      </c>
      <c r="F268" s="43" t="str">
        <f aca="false">IF($A268="","",IF('Folha de Campo'!$G$4="","",IF(AND($A268='Folha de Campo'!$C$5,$E268&lt;&gt;"",$E268&lt;='Folha de Campo'!$G$4),COUNTIFS($A$3:$A268,'Folha de Campo'!$C$5,$E$3:$E268,"&lt;="&amp;'Folha de Campo'!$G$4),"")))</f>
        <v/>
      </c>
      <c r="G268" s="43" t="str">
        <f aca="false">IF($A268="","",$A268&amp;"|"&amp;$C268)</f>
        <v/>
      </c>
    </row>
    <row r="269" customFormat="false" ht="18" hidden="false" customHeight="true" outlineLevel="0" collapsed="false">
      <c r="A269" s="32"/>
      <c r="B269" s="32"/>
      <c r="C269" s="32"/>
      <c r="D269" s="33"/>
      <c r="E269" s="43" t="str">
        <f aca="false">IFERROR(MATCH($D269,Parâmetros!$F$25:$F$28,0),"")</f>
        <v/>
      </c>
      <c r="F269" s="43" t="str">
        <f aca="false">IF($A269="","",IF('Folha de Campo'!$G$4="","",IF(AND($A269='Folha de Campo'!$C$5,$E269&lt;&gt;"",$E269&lt;='Folha de Campo'!$G$4),COUNTIFS($A$3:$A269,'Folha de Campo'!$C$5,$E$3:$E269,"&lt;="&amp;'Folha de Campo'!$G$4),"")))</f>
        <v/>
      </c>
      <c r="G269" s="43" t="str">
        <f aca="false">IF($A269="","",$A269&amp;"|"&amp;$C269)</f>
        <v/>
      </c>
    </row>
    <row r="270" customFormat="false" ht="18" hidden="false" customHeight="true" outlineLevel="0" collapsed="false">
      <c r="A270" s="32"/>
      <c r="B270" s="32"/>
      <c r="C270" s="32"/>
      <c r="D270" s="33"/>
      <c r="E270" s="43" t="str">
        <f aca="false">IFERROR(MATCH($D270,Parâmetros!$F$25:$F$28,0),"")</f>
        <v/>
      </c>
      <c r="F270" s="43" t="str">
        <f aca="false">IF($A270="","",IF('Folha de Campo'!$G$4="","",IF(AND($A270='Folha de Campo'!$C$5,$E270&lt;&gt;"",$E270&lt;='Folha de Campo'!$G$4),COUNTIFS($A$3:$A270,'Folha de Campo'!$C$5,$E$3:$E270,"&lt;="&amp;'Folha de Campo'!$G$4),"")))</f>
        <v/>
      </c>
      <c r="G270" s="43" t="str">
        <f aca="false">IF($A270="","",$A270&amp;"|"&amp;$C270)</f>
        <v/>
      </c>
    </row>
    <row r="271" customFormat="false" ht="18" hidden="false" customHeight="true" outlineLevel="0" collapsed="false">
      <c r="A271" s="32"/>
      <c r="B271" s="32"/>
      <c r="C271" s="32"/>
      <c r="D271" s="33"/>
      <c r="E271" s="43" t="str">
        <f aca="false">IFERROR(MATCH($D271,Parâmetros!$F$25:$F$28,0),"")</f>
        <v/>
      </c>
      <c r="F271" s="43" t="str">
        <f aca="false">IF($A271="","",IF('Folha de Campo'!$G$4="","",IF(AND($A271='Folha de Campo'!$C$5,$E271&lt;&gt;"",$E271&lt;='Folha de Campo'!$G$4),COUNTIFS($A$3:$A271,'Folha de Campo'!$C$5,$E$3:$E271,"&lt;="&amp;'Folha de Campo'!$G$4),"")))</f>
        <v/>
      </c>
      <c r="G271" s="43" t="str">
        <f aca="false">IF($A271="","",$A271&amp;"|"&amp;$C271)</f>
        <v/>
      </c>
    </row>
    <row r="272" customFormat="false" ht="18" hidden="false" customHeight="true" outlineLevel="0" collapsed="false">
      <c r="A272" s="32"/>
      <c r="B272" s="32"/>
      <c r="C272" s="32"/>
      <c r="D272" s="33"/>
      <c r="E272" s="43" t="str">
        <f aca="false">IFERROR(MATCH($D272,Parâmetros!$F$25:$F$28,0),"")</f>
        <v/>
      </c>
      <c r="F272" s="43" t="str">
        <f aca="false">IF($A272="","",IF('Folha de Campo'!$G$4="","",IF(AND($A272='Folha de Campo'!$C$5,$E272&lt;&gt;"",$E272&lt;='Folha de Campo'!$G$4),COUNTIFS($A$3:$A272,'Folha de Campo'!$C$5,$E$3:$E272,"&lt;="&amp;'Folha de Campo'!$G$4),"")))</f>
        <v/>
      </c>
      <c r="G272" s="43" t="str">
        <f aca="false">IF($A272="","",$A272&amp;"|"&amp;$C272)</f>
        <v/>
      </c>
    </row>
    <row r="273" customFormat="false" ht="18" hidden="false" customHeight="true" outlineLevel="0" collapsed="false">
      <c r="A273" s="32"/>
      <c r="B273" s="32"/>
      <c r="C273" s="32"/>
      <c r="D273" s="33"/>
      <c r="E273" s="43" t="str">
        <f aca="false">IFERROR(MATCH($D273,Parâmetros!$F$25:$F$28,0),"")</f>
        <v/>
      </c>
      <c r="F273" s="43" t="str">
        <f aca="false">IF($A273="","",IF('Folha de Campo'!$G$4="","",IF(AND($A273='Folha de Campo'!$C$5,$E273&lt;&gt;"",$E273&lt;='Folha de Campo'!$G$4),COUNTIFS($A$3:$A273,'Folha de Campo'!$C$5,$E$3:$E273,"&lt;="&amp;'Folha de Campo'!$G$4),"")))</f>
        <v/>
      </c>
      <c r="G273" s="43" t="str">
        <f aca="false">IF($A273="","",$A273&amp;"|"&amp;$C273)</f>
        <v/>
      </c>
    </row>
    <row r="274" customFormat="false" ht="18" hidden="false" customHeight="true" outlineLevel="0" collapsed="false">
      <c r="A274" s="32"/>
      <c r="B274" s="32"/>
      <c r="C274" s="32"/>
      <c r="D274" s="33"/>
      <c r="E274" s="43" t="str">
        <f aca="false">IFERROR(MATCH($D274,Parâmetros!$F$25:$F$28,0),"")</f>
        <v/>
      </c>
      <c r="F274" s="43" t="str">
        <f aca="false">IF($A274="","",IF('Folha de Campo'!$G$4="","",IF(AND($A274='Folha de Campo'!$C$5,$E274&lt;&gt;"",$E274&lt;='Folha de Campo'!$G$4),COUNTIFS($A$3:$A274,'Folha de Campo'!$C$5,$E$3:$E274,"&lt;="&amp;'Folha de Campo'!$G$4),"")))</f>
        <v/>
      </c>
      <c r="G274" s="43" t="str">
        <f aca="false">IF($A274="","",$A274&amp;"|"&amp;$C274)</f>
        <v/>
      </c>
    </row>
    <row r="275" customFormat="false" ht="18" hidden="false" customHeight="true" outlineLevel="0" collapsed="false">
      <c r="A275" s="32"/>
      <c r="B275" s="32"/>
      <c r="C275" s="32"/>
      <c r="D275" s="33"/>
      <c r="E275" s="43" t="str">
        <f aca="false">IFERROR(MATCH($D275,Parâmetros!$F$25:$F$28,0),"")</f>
        <v/>
      </c>
      <c r="F275" s="43" t="str">
        <f aca="false">IF($A275="","",IF('Folha de Campo'!$G$4="","",IF(AND($A275='Folha de Campo'!$C$5,$E275&lt;&gt;"",$E275&lt;='Folha de Campo'!$G$4),COUNTIFS($A$3:$A275,'Folha de Campo'!$C$5,$E$3:$E275,"&lt;="&amp;'Folha de Campo'!$G$4),"")))</f>
        <v/>
      </c>
      <c r="G275" s="43" t="str">
        <f aca="false">IF($A275="","",$A275&amp;"|"&amp;$C275)</f>
        <v/>
      </c>
    </row>
    <row r="276" customFormat="false" ht="18" hidden="false" customHeight="true" outlineLevel="0" collapsed="false">
      <c r="A276" s="32"/>
      <c r="B276" s="32"/>
      <c r="C276" s="32"/>
      <c r="D276" s="33"/>
      <c r="E276" s="43" t="str">
        <f aca="false">IFERROR(MATCH($D276,Parâmetros!$F$25:$F$28,0),"")</f>
        <v/>
      </c>
      <c r="F276" s="43" t="str">
        <f aca="false">IF($A276="","",IF('Folha de Campo'!$G$4="","",IF(AND($A276='Folha de Campo'!$C$5,$E276&lt;&gt;"",$E276&lt;='Folha de Campo'!$G$4),COUNTIFS($A$3:$A276,'Folha de Campo'!$C$5,$E$3:$E276,"&lt;="&amp;'Folha de Campo'!$G$4),"")))</f>
        <v/>
      </c>
      <c r="G276" s="43" t="str">
        <f aca="false">IF($A276="","",$A276&amp;"|"&amp;$C276)</f>
        <v/>
      </c>
    </row>
    <row r="277" customFormat="false" ht="18" hidden="false" customHeight="true" outlineLevel="0" collapsed="false">
      <c r="A277" s="32"/>
      <c r="B277" s="32"/>
      <c r="C277" s="32"/>
      <c r="D277" s="33"/>
      <c r="E277" s="43" t="str">
        <f aca="false">IFERROR(MATCH($D277,Parâmetros!$F$25:$F$28,0),"")</f>
        <v/>
      </c>
      <c r="F277" s="43" t="str">
        <f aca="false">IF($A277="","",IF('Folha de Campo'!$G$4="","",IF(AND($A277='Folha de Campo'!$C$5,$E277&lt;&gt;"",$E277&lt;='Folha de Campo'!$G$4),COUNTIFS($A$3:$A277,'Folha de Campo'!$C$5,$E$3:$E277,"&lt;="&amp;'Folha de Campo'!$G$4),"")))</f>
        <v/>
      </c>
      <c r="G277" s="43" t="str">
        <f aca="false">IF($A277="","",$A277&amp;"|"&amp;$C277)</f>
        <v/>
      </c>
    </row>
    <row r="278" customFormat="false" ht="18" hidden="false" customHeight="true" outlineLevel="0" collapsed="false">
      <c r="A278" s="32"/>
      <c r="B278" s="32"/>
      <c r="C278" s="32"/>
      <c r="D278" s="33"/>
      <c r="E278" s="43" t="str">
        <f aca="false">IFERROR(MATCH($D278,Parâmetros!$F$25:$F$28,0),"")</f>
        <v/>
      </c>
      <c r="F278" s="43" t="str">
        <f aca="false">IF($A278="","",IF('Folha de Campo'!$G$4="","",IF(AND($A278='Folha de Campo'!$C$5,$E278&lt;&gt;"",$E278&lt;='Folha de Campo'!$G$4),COUNTIFS($A$3:$A278,'Folha de Campo'!$C$5,$E$3:$E278,"&lt;="&amp;'Folha de Campo'!$G$4),"")))</f>
        <v/>
      </c>
      <c r="G278" s="43" t="str">
        <f aca="false">IF($A278="","",$A278&amp;"|"&amp;$C278)</f>
        <v/>
      </c>
    </row>
    <row r="279" customFormat="false" ht="18" hidden="false" customHeight="true" outlineLevel="0" collapsed="false">
      <c r="A279" s="32"/>
      <c r="B279" s="32"/>
      <c r="C279" s="32"/>
      <c r="D279" s="33"/>
      <c r="E279" s="43" t="str">
        <f aca="false">IFERROR(MATCH($D279,Parâmetros!$F$25:$F$28,0),"")</f>
        <v/>
      </c>
      <c r="F279" s="43" t="str">
        <f aca="false">IF($A279="","",IF('Folha de Campo'!$G$4="","",IF(AND($A279='Folha de Campo'!$C$5,$E279&lt;&gt;"",$E279&lt;='Folha de Campo'!$G$4),COUNTIFS($A$3:$A279,'Folha de Campo'!$C$5,$E$3:$E279,"&lt;="&amp;'Folha de Campo'!$G$4),"")))</f>
        <v/>
      </c>
      <c r="G279" s="43" t="str">
        <f aca="false">IF($A279="","",$A279&amp;"|"&amp;$C279)</f>
        <v/>
      </c>
    </row>
    <row r="280" customFormat="false" ht="18" hidden="false" customHeight="true" outlineLevel="0" collapsed="false">
      <c r="A280" s="32"/>
      <c r="B280" s="32"/>
      <c r="C280" s="32"/>
      <c r="D280" s="33"/>
      <c r="E280" s="43" t="str">
        <f aca="false">IFERROR(MATCH($D280,Parâmetros!$F$25:$F$28,0),"")</f>
        <v/>
      </c>
      <c r="F280" s="43" t="str">
        <f aca="false">IF($A280="","",IF('Folha de Campo'!$G$4="","",IF(AND($A280='Folha de Campo'!$C$5,$E280&lt;&gt;"",$E280&lt;='Folha de Campo'!$G$4),COUNTIFS($A$3:$A280,'Folha de Campo'!$C$5,$E$3:$E280,"&lt;="&amp;'Folha de Campo'!$G$4),"")))</f>
        <v/>
      </c>
      <c r="G280" s="43" t="str">
        <f aca="false">IF($A280="","",$A280&amp;"|"&amp;$C280)</f>
        <v/>
      </c>
    </row>
    <row r="281" customFormat="false" ht="18" hidden="false" customHeight="true" outlineLevel="0" collapsed="false">
      <c r="A281" s="32"/>
      <c r="B281" s="32"/>
      <c r="C281" s="32"/>
      <c r="D281" s="33"/>
      <c r="E281" s="43" t="str">
        <f aca="false">IFERROR(MATCH($D281,Parâmetros!$F$25:$F$28,0),"")</f>
        <v/>
      </c>
      <c r="F281" s="43" t="str">
        <f aca="false">IF($A281="","",IF('Folha de Campo'!$G$4="","",IF(AND($A281='Folha de Campo'!$C$5,$E281&lt;&gt;"",$E281&lt;='Folha de Campo'!$G$4),COUNTIFS($A$3:$A281,'Folha de Campo'!$C$5,$E$3:$E281,"&lt;="&amp;'Folha de Campo'!$G$4),"")))</f>
        <v/>
      </c>
      <c r="G281" s="43" t="str">
        <f aca="false">IF($A281="","",$A281&amp;"|"&amp;$C281)</f>
        <v/>
      </c>
    </row>
    <row r="282" customFormat="false" ht="18" hidden="false" customHeight="true" outlineLevel="0" collapsed="false">
      <c r="A282" s="32"/>
      <c r="B282" s="32"/>
      <c r="C282" s="32"/>
      <c r="D282" s="33"/>
      <c r="E282" s="43" t="str">
        <f aca="false">IFERROR(MATCH($D282,Parâmetros!$F$25:$F$28,0),"")</f>
        <v/>
      </c>
      <c r="F282" s="43" t="str">
        <f aca="false">IF($A282="","",IF('Folha de Campo'!$G$4="","",IF(AND($A282='Folha de Campo'!$C$5,$E282&lt;&gt;"",$E282&lt;='Folha de Campo'!$G$4),COUNTIFS($A$3:$A282,'Folha de Campo'!$C$5,$E$3:$E282,"&lt;="&amp;'Folha de Campo'!$G$4),"")))</f>
        <v/>
      </c>
      <c r="G282" s="43" t="str">
        <f aca="false">IF($A282="","",$A282&amp;"|"&amp;$C282)</f>
        <v/>
      </c>
    </row>
    <row r="283" customFormat="false" ht="18" hidden="false" customHeight="true" outlineLevel="0" collapsed="false">
      <c r="A283" s="32"/>
      <c r="B283" s="32"/>
      <c r="C283" s="32"/>
      <c r="D283" s="33"/>
      <c r="E283" s="43" t="str">
        <f aca="false">IFERROR(MATCH($D283,Parâmetros!$F$25:$F$28,0),"")</f>
        <v/>
      </c>
      <c r="F283" s="43" t="str">
        <f aca="false">IF($A283="","",IF('Folha de Campo'!$G$4="","",IF(AND($A283='Folha de Campo'!$C$5,$E283&lt;&gt;"",$E283&lt;='Folha de Campo'!$G$4),COUNTIFS($A$3:$A283,'Folha de Campo'!$C$5,$E$3:$E283,"&lt;="&amp;'Folha de Campo'!$G$4),"")))</f>
        <v/>
      </c>
      <c r="G283" s="43" t="str">
        <f aca="false">IF($A283="","",$A283&amp;"|"&amp;$C283)</f>
        <v/>
      </c>
    </row>
    <row r="284" customFormat="false" ht="18" hidden="false" customHeight="true" outlineLevel="0" collapsed="false">
      <c r="A284" s="32"/>
      <c r="B284" s="32"/>
      <c r="C284" s="32"/>
      <c r="D284" s="33"/>
      <c r="E284" s="43" t="str">
        <f aca="false">IFERROR(MATCH($D284,Parâmetros!$F$25:$F$28,0),"")</f>
        <v/>
      </c>
      <c r="F284" s="43" t="str">
        <f aca="false">IF($A284="","",IF('Folha de Campo'!$G$4="","",IF(AND($A284='Folha de Campo'!$C$5,$E284&lt;&gt;"",$E284&lt;='Folha de Campo'!$G$4),COUNTIFS($A$3:$A284,'Folha de Campo'!$C$5,$E$3:$E284,"&lt;="&amp;'Folha de Campo'!$G$4),"")))</f>
        <v/>
      </c>
      <c r="G284" s="43" t="str">
        <f aca="false">IF($A284="","",$A284&amp;"|"&amp;$C284)</f>
        <v/>
      </c>
    </row>
    <row r="285" customFormat="false" ht="18" hidden="false" customHeight="true" outlineLevel="0" collapsed="false">
      <c r="A285" s="32"/>
      <c r="B285" s="32"/>
      <c r="C285" s="32"/>
      <c r="D285" s="33"/>
      <c r="E285" s="43" t="str">
        <f aca="false">IFERROR(MATCH($D285,Parâmetros!$F$25:$F$28,0),"")</f>
        <v/>
      </c>
      <c r="F285" s="43" t="str">
        <f aca="false">IF($A285="","",IF('Folha de Campo'!$G$4="","",IF(AND($A285='Folha de Campo'!$C$5,$E285&lt;&gt;"",$E285&lt;='Folha de Campo'!$G$4),COUNTIFS($A$3:$A285,'Folha de Campo'!$C$5,$E$3:$E285,"&lt;="&amp;'Folha de Campo'!$G$4),"")))</f>
        <v/>
      </c>
      <c r="G285" s="43" t="str">
        <f aca="false">IF($A285="","",$A285&amp;"|"&amp;$C285)</f>
        <v/>
      </c>
    </row>
    <row r="286" customFormat="false" ht="18" hidden="false" customHeight="true" outlineLevel="0" collapsed="false">
      <c r="A286" s="32"/>
      <c r="B286" s="32"/>
      <c r="C286" s="32"/>
      <c r="D286" s="33"/>
      <c r="E286" s="43" t="str">
        <f aca="false">IFERROR(MATCH($D286,Parâmetros!$F$25:$F$28,0),"")</f>
        <v/>
      </c>
      <c r="F286" s="43" t="str">
        <f aca="false">IF($A286="","",IF('Folha de Campo'!$G$4="","",IF(AND($A286='Folha de Campo'!$C$5,$E286&lt;&gt;"",$E286&lt;='Folha de Campo'!$G$4),COUNTIFS($A$3:$A286,'Folha de Campo'!$C$5,$E$3:$E286,"&lt;="&amp;'Folha de Campo'!$G$4),"")))</f>
        <v/>
      </c>
      <c r="G286" s="43" t="str">
        <f aca="false">IF($A286="","",$A286&amp;"|"&amp;$C286)</f>
        <v/>
      </c>
    </row>
    <row r="287" customFormat="false" ht="18" hidden="false" customHeight="true" outlineLevel="0" collapsed="false">
      <c r="A287" s="32"/>
      <c r="B287" s="32"/>
      <c r="C287" s="32"/>
      <c r="D287" s="33"/>
      <c r="E287" s="43" t="str">
        <f aca="false">IFERROR(MATCH($D287,Parâmetros!$F$25:$F$28,0),"")</f>
        <v/>
      </c>
      <c r="F287" s="43" t="str">
        <f aca="false">IF($A287="","",IF('Folha de Campo'!$G$4="","",IF(AND($A287='Folha de Campo'!$C$5,$E287&lt;&gt;"",$E287&lt;='Folha de Campo'!$G$4),COUNTIFS($A$3:$A287,'Folha de Campo'!$C$5,$E$3:$E287,"&lt;="&amp;'Folha de Campo'!$G$4),"")))</f>
        <v/>
      </c>
      <c r="G287" s="43" t="str">
        <f aca="false">IF($A287="","",$A287&amp;"|"&amp;$C287)</f>
        <v/>
      </c>
    </row>
    <row r="288" customFormat="false" ht="18" hidden="false" customHeight="true" outlineLevel="0" collapsed="false">
      <c r="A288" s="32"/>
      <c r="B288" s="32"/>
      <c r="C288" s="32"/>
      <c r="D288" s="33"/>
      <c r="E288" s="43" t="str">
        <f aca="false">IFERROR(MATCH($D288,Parâmetros!$F$25:$F$28,0),"")</f>
        <v/>
      </c>
      <c r="F288" s="43" t="str">
        <f aca="false">IF($A288="","",IF('Folha de Campo'!$G$4="","",IF(AND($A288='Folha de Campo'!$C$5,$E288&lt;&gt;"",$E288&lt;='Folha de Campo'!$G$4),COUNTIFS($A$3:$A288,'Folha de Campo'!$C$5,$E$3:$E288,"&lt;="&amp;'Folha de Campo'!$G$4),"")))</f>
        <v/>
      </c>
      <c r="G288" s="43" t="str">
        <f aca="false">IF($A288="","",$A288&amp;"|"&amp;$C288)</f>
        <v/>
      </c>
    </row>
    <row r="289" customFormat="false" ht="18" hidden="false" customHeight="true" outlineLevel="0" collapsed="false">
      <c r="A289" s="32"/>
      <c r="B289" s="32"/>
      <c r="C289" s="32"/>
      <c r="D289" s="33"/>
      <c r="E289" s="43" t="str">
        <f aca="false">IFERROR(MATCH($D289,Parâmetros!$F$25:$F$28,0),"")</f>
        <v/>
      </c>
      <c r="F289" s="43" t="str">
        <f aca="false">IF($A289="","",IF('Folha de Campo'!$G$4="","",IF(AND($A289='Folha de Campo'!$C$5,$E289&lt;&gt;"",$E289&lt;='Folha de Campo'!$G$4),COUNTIFS($A$3:$A289,'Folha de Campo'!$C$5,$E$3:$E289,"&lt;="&amp;'Folha de Campo'!$G$4),"")))</f>
        <v/>
      </c>
      <c r="G289" s="43" t="str">
        <f aca="false">IF($A289="","",$A289&amp;"|"&amp;$C289)</f>
        <v/>
      </c>
    </row>
    <row r="290" customFormat="false" ht="18" hidden="false" customHeight="true" outlineLevel="0" collapsed="false">
      <c r="A290" s="32"/>
      <c r="B290" s="32"/>
      <c r="C290" s="32"/>
      <c r="D290" s="33"/>
      <c r="E290" s="43" t="str">
        <f aca="false">IFERROR(MATCH($D290,Parâmetros!$F$25:$F$28,0),"")</f>
        <v/>
      </c>
      <c r="F290" s="43" t="str">
        <f aca="false">IF($A290="","",IF('Folha de Campo'!$G$4="","",IF(AND($A290='Folha de Campo'!$C$5,$E290&lt;&gt;"",$E290&lt;='Folha de Campo'!$G$4),COUNTIFS($A$3:$A290,'Folha de Campo'!$C$5,$E$3:$E290,"&lt;="&amp;'Folha de Campo'!$G$4),"")))</f>
        <v/>
      </c>
      <c r="G290" s="43" t="str">
        <f aca="false">IF($A290="","",$A290&amp;"|"&amp;$C290)</f>
        <v/>
      </c>
    </row>
    <row r="291" customFormat="false" ht="18" hidden="false" customHeight="true" outlineLevel="0" collapsed="false">
      <c r="A291" s="32"/>
      <c r="B291" s="32"/>
      <c r="C291" s="32"/>
      <c r="D291" s="33"/>
      <c r="E291" s="43" t="str">
        <f aca="false">IFERROR(MATCH($D291,Parâmetros!$F$25:$F$28,0),"")</f>
        <v/>
      </c>
      <c r="F291" s="43" t="str">
        <f aca="false">IF($A291="","",IF('Folha de Campo'!$G$4="","",IF(AND($A291='Folha de Campo'!$C$5,$E291&lt;&gt;"",$E291&lt;='Folha de Campo'!$G$4),COUNTIFS($A$3:$A291,'Folha de Campo'!$C$5,$E$3:$E291,"&lt;="&amp;'Folha de Campo'!$G$4),"")))</f>
        <v/>
      </c>
      <c r="G291" s="43" t="str">
        <f aca="false">IF($A291="","",$A291&amp;"|"&amp;$C291)</f>
        <v/>
      </c>
    </row>
    <row r="292" customFormat="false" ht="18" hidden="false" customHeight="true" outlineLevel="0" collapsed="false">
      <c r="A292" s="32"/>
      <c r="B292" s="32"/>
      <c r="C292" s="32"/>
      <c r="D292" s="33"/>
      <c r="E292" s="43" t="str">
        <f aca="false">IFERROR(MATCH($D292,Parâmetros!$F$25:$F$28,0),"")</f>
        <v/>
      </c>
      <c r="F292" s="43" t="str">
        <f aca="false">IF($A292="","",IF('Folha de Campo'!$G$4="","",IF(AND($A292='Folha de Campo'!$C$5,$E292&lt;&gt;"",$E292&lt;='Folha de Campo'!$G$4),COUNTIFS($A$3:$A292,'Folha de Campo'!$C$5,$E$3:$E292,"&lt;="&amp;'Folha de Campo'!$G$4),"")))</f>
        <v/>
      </c>
      <c r="G292" s="43" t="str">
        <f aca="false">IF($A292="","",$A292&amp;"|"&amp;$C292)</f>
        <v/>
      </c>
    </row>
    <row r="293" customFormat="false" ht="18" hidden="false" customHeight="true" outlineLevel="0" collapsed="false">
      <c r="A293" s="32"/>
      <c r="B293" s="32"/>
      <c r="C293" s="32"/>
      <c r="D293" s="33"/>
      <c r="E293" s="43" t="str">
        <f aca="false">IFERROR(MATCH($D293,Parâmetros!$F$25:$F$28,0),"")</f>
        <v/>
      </c>
      <c r="F293" s="43" t="str">
        <f aca="false">IF($A293="","",IF('Folha de Campo'!$G$4="","",IF(AND($A293='Folha de Campo'!$C$5,$E293&lt;&gt;"",$E293&lt;='Folha de Campo'!$G$4),COUNTIFS($A$3:$A293,'Folha de Campo'!$C$5,$E$3:$E293,"&lt;="&amp;'Folha de Campo'!$G$4),"")))</f>
        <v/>
      </c>
      <c r="G293" s="43" t="str">
        <f aca="false">IF($A293="","",$A293&amp;"|"&amp;$C293)</f>
        <v/>
      </c>
    </row>
    <row r="294" customFormat="false" ht="18" hidden="false" customHeight="true" outlineLevel="0" collapsed="false">
      <c r="A294" s="32"/>
      <c r="B294" s="32"/>
      <c r="C294" s="32"/>
      <c r="D294" s="33"/>
      <c r="E294" s="43" t="str">
        <f aca="false">IFERROR(MATCH($D294,Parâmetros!$F$25:$F$28,0),"")</f>
        <v/>
      </c>
      <c r="F294" s="43" t="str">
        <f aca="false">IF($A294="","",IF('Folha de Campo'!$G$4="","",IF(AND($A294='Folha de Campo'!$C$5,$E294&lt;&gt;"",$E294&lt;='Folha de Campo'!$G$4),COUNTIFS($A$3:$A294,'Folha de Campo'!$C$5,$E$3:$E294,"&lt;="&amp;'Folha de Campo'!$G$4),"")))</f>
        <v/>
      </c>
      <c r="G294" s="43" t="str">
        <f aca="false">IF($A294="","",$A294&amp;"|"&amp;$C294)</f>
        <v/>
      </c>
    </row>
    <row r="295" customFormat="false" ht="18" hidden="false" customHeight="true" outlineLevel="0" collapsed="false">
      <c r="A295" s="32"/>
      <c r="B295" s="32"/>
      <c r="C295" s="32"/>
      <c r="D295" s="33"/>
      <c r="E295" s="43" t="str">
        <f aca="false">IFERROR(MATCH($D295,Parâmetros!$F$25:$F$28,0),"")</f>
        <v/>
      </c>
      <c r="F295" s="43" t="str">
        <f aca="false">IF($A295="","",IF('Folha de Campo'!$G$4="","",IF(AND($A295='Folha de Campo'!$C$5,$E295&lt;&gt;"",$E295&lt;='Folha de Campo'!$G$4),COUNTIFS($A$3:$A295,'Folha de Campo'!$C$5,$E$3:$E295,"&lt;="&amp;'Folha de Campo'!$G$4),"")))</f>
        <v/>
      </c>
      <c r="G295" s="43" t="str">
        <f aca="false">IF($A295="","",$A295&amp;"|"&amp;$C295)</f>
        <v/>
      </c>
    </row>
    <row r="296" customFormat="false" ht="18" hidden="false" customHeight="true" outlineLevel="0" collapsed="false">
      <c r="A296" s="32"/>
      <c r="B296" s="32"/>
      <c r="C296" s="32"/>
      <c r="D296" s="33"/>
      <c r="E296" s="43" t="str">
        <f aca="false">IFERROR(MATCH($D296,Parâmetros!$F$25:$F$28,0),"")</f>
        <v/>
      </c>
      <c r="F296" s="43" t="str">
        <f aca="false">IF($A296="","",IF('Folha de Campo'!$G$4="","",IF(AND($A296='Folha de Campo'!$C$5,$E296&lt;&gt;"",$E296&lt;='Folha de Campo'!$G$4),COUNTIFS($A$3:$A296,'Folha de Campo'!$C$5,$E$3:$E296,"&lt;="&amp;'Folha de Campo'!$G$4),"")))</f>
        <v/>
      </c>
      <c r="G296" s="43" t="str">
        <f aca="false">IF($A296="","",$A296&amp;"|"&amp;$C296)</f>
        <v/>
      </c>
    </row>
    <row r="297" customFormat="false" ht="18" hidden="false" customHeight="true" outlineLevel="0" collapsed="false">
      <c r="A297" s="32"/>
      <c r="B297" s="32"/>
      <c r="C297" s="32"/>
      <c r="D297" s="33"/>
      <c r="E297" s="43" t="str">
        <f aca="false">IFERROR(MATCH($D297,Parâmetros!$F$25:$F$28,0),"")</f>
        <v/>
      </c>
      <c r="F297" s="43" t="str">
        <f aca="false">IF($A297="","",IF('Folha de Campo'!$G$4="","",IF(AND($A297='Folha de Campo'!$C$5,$E297&lt;&gt;"",$E297&lt;='Folha de Campo'!$G$4),COUNTIFS($A$3:$A297,'Folha de Campo'!$C$5,$E$3:$E297,"&lt;="&amp;'Folha de Campo'!$G$4),"")))</f>
        <v/>
      </c>
      <c r="G297" s="43" t="str">
        <f aca="false">IF($A297="","",$A297&amp;"|"&amp;$C297)</f>
        <v/>
      </c>
    </row>
    <row r="298" customFormat="false" ht="18" hidden="false" customHeight="true" outlineLevel="0" collapsed="false">
      <c r="A298" s="32"/>
      <c r="B298" s="32"/>
      <c r="C298" s="32"/>
      <c r="D298" s="33"/>
      <c r="E298" s="43" t="str">
        <f aca="false">IFERROR(MATCH($D298,Parâmetros!$F$25:$F$28,0),"")</f>
        <v/>
      </c>
      <c r="F298" s="43" t="str">
        <f aca="false">IF($A298="","",IF('Folha de Campo'!$G$4="","",IF(AND($A298='Folha de Campo'!$C$5,$E298&lt;&gt;"",$E298&lt;='Folha de Campo'!$G$4),COUNTIFS($A$3:$A298,'Folha de Campo'!$C$5,$E$3:$E298,"&lt;="&amp;'Folha de Campo'!$G$4),"")))</f>
        <v/>
      </c>
      <c r="G298" s="43" t="str">
        <f aca="false">IF($A298="","",$A298&amp;"|"&amp;$C298)</f>
        <v/>
      </c>
    </row>
    <row r="299" customFormat="false" ht="18" hidden="false" customHeight="true" outlineLevel="0" collapsed="false">
      <c r="A299" s="32"/>
      <c r="B299" s="32"/>
      <c r="C299" s="32"/>
      <c r="D299" s="33"/>
      <c r="E299" s="43" t="str">
        <f aca="false">IFERROR(MATCH($D299,Parâmetros!$F$25:$F$28,0),"")</f>
        <v/>
      </c>
      <c r="F299" s="43" t="str">
        <f aca="false">IF($A299="","",IF('Folha de Campo'!$G$4="","",IF(AND($A299='Folha de Campo'!$C$5,$E299&lt;&gt;"",$E299&lt;='Folha de Campo'!$G$4),COUNTIFS($A$3:$A299,'Folha de Campo'!$C$5,$E$3:$E299,"&lt;="&amp;'Folha de Campo'!$G$4),"")))</f>
        <v/>
      </c>
      <c r="G299" s="43" t="str">
        <f aca="false">IF($A299="","",$A299&amp;"|"&amp;$C299)</f>
        <v/>
      </c>
    </row>
    <row r="300" customFormat="false" ht="18" hidden="false" customHeight="true" outlineLevel="0" collapsed="false">
      <c r="A300" s="32"/>
      <c r="B300" s="32"/>
      <c r="C300" s="32"/>
      <c r="D300" s="33"/>
      <c r="E300" s="43" t="str">
        <f aca="false">IFERROR(MATCH($D300,Parâmetros!$F$25:$F$28,0),"")</f>
        <v/>
      </c>
      <c r="F300" s="43" t="str">
        <f aca="false">IF($A300="","",IF('Folha de Campo'!$G$4="","",IF(AND($A300='Folha de Campo'!$C$5,$E300&lt;&gt;"",$E300&lt;='Folha de Campo'!$G$4),COUNTIFS($A$3:$A300,'Folha de Campo'!$C$5,$E$3:$E300,"&lt;="&amp;'Folha de Campo'!$G$4),"")))</f>
        <v/>
      </c>
      <c r="G300" s="43" t="str">
        <f aca="false">IF($A300="","",$A300&amp;"|"&amp;$C300)</f>
        <v/>
      </c>
    </row>
    <row r="301" customFormat="false" ht="18" hidden="false" customHeight="true" outlineLevel="0" collapsed="false">
      <c r="A301" s="32"/>
      <c r="B301" s="32"/>
      <c r="C301" s="32"/>
      <c r="D301" s="33"/>
      <c r="E301" s="43" t="str">
        <f aca="false">IFERROR(MATCH($D301,Parâmetros!$F$25:$F$28,0),"")</f>
        <v/>
      </c>
      <c r="F301" s="43" t="str">
        <f aca="false">IF($A301="","",IF('Folha de Campo'!$G$4="","",IF(AND($A301='Folha de Campo'!$C$5,$E301&lt;&gt;"",$E301&lt;='Folha de Campo'!$G$4),COUNTIFS($A$3:$A301,'Folha de Campo'!$C$5,$E$3:$E301,"&lt;="&amp;'Folha de Campo'!$G$4),"")))</f>
        <v/>
      </c>
      <c r="G301" s="43" t="str">
        <f aca="false">IF($A301="","",$A301&amp;"|"&amp;$C301)</f>
        <v/>
      </c>
    </row>
    <row r="302" customFormat="false" ht="18" hidden="false" customHeight="true" outlineLevel="0" collapsed="false">
      <c r="A302" s="32"/>
      <c r="B302" s="32"/>
      <c r="C302" s="32"/>
      <c r="D302" s="33"/>
      <c r="E302" s="43" t="str">
        <f aca="false">IFERROR(MATCH($D302,Parâmetros!$F$25:$F$28,0),"")</f>
        <v/>
      </c>
      <c r="F302" s="43" t="str">
        <f aca="false">IF($A302="","",IF('Folha de Campo'!$G$4="","",IF(AND($A302='Folha de Campo'!$C$5,$E302&lt;&gt;"",$E302&lt;='Folha de Campo'!$G$4),COUNTIFS($A$3:$A302,'Folha de Campo'!$C$5,$E$3:$E302,"&lt;="&amp;'Folha de Campo'!$G$4),"")))</f>
        <v/>
      </c>
      <c r="G302" s="43" t="str">
        <f aca="false">IF($A302="","",$A302&amp;"|"&amp;$C302)</f>
        <v/>
      </c>
    </row>
  </sheetData>
  <autoFilter ref="A2:D302"/>
  <dataValidations count="2">
    <dataValidation allowBlank="true" errorStyle="stop" operator="between" showDropDown="false" showErrorMessage="false" showInputMessage="false" sqref="A3:A302" type="list">
      <formula1>Parâmetros!$E$25:$E$31</formula1>
      <formula2>0</formula2>
    </dataValidation>
    <dataValidation allowBlank="true" error="Use uma das quatro periodicidades." errorStyle="stop" errorTitle="Periodicidade" operator="between" showDropDown="false" showErrorMessage="false" showInputMessage="false" sqref="D3:D302" type="list">
      <formula1>Parâmetros!$F$25:$F$28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75A"/>
    <pageSetUpPr fitToPage="true"/>
  </sheetPr>
  <dimension ref="A2:G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68"/>
    <col collapsed="false" customWidth="true" hidden="false" outlineLevel="0" max="4" min="4" style="0" width="14"/>
    <col collapsed="false" customWidth="true" hidden="false" outlineLevel="0" max="5" min="5" style="0" width="32"/>
    <col collapsed="false" customWidth="true" hidden="false" outlineLevel="0" max="6" min="6" style="0" width="2"/>
    <col collapsed="false" customWidth="true" hidden="true" outlineLevel="0" max="7" min="7" style="0" width="10"/>
  </cols>
  <sheetData>
    <row r="2" customFormat="false" ht="31.5" hidden="false" customHeight="true" outlineLevel="0" collapsed="false">
      <c r="A2" s="28" t="s">
        <v>294</v>
      </c>
      <c r="B2" s="28"/>
      <c r="C2" s="28"/>
      <c r="D2" s="28"/>
      <c r="E2" s="28"/>
    </row>
    <row r="3" customFormat="false" ht="19.5" hidden="false" customHeight="true" outlineLevel="0" collapsed="false">
      <c r="A3" s="44" t="str">
        <f aca="false">IF(PMOC!$C$6="","(preencha o nome do edifício na aba PMOC)",PMOC!$C$6)</f>
        <v>Edifício Vale Norte — Centro Empresarial</v>
      </c>
      <c r="B3" s="44"/>
      <c r="C3" s="44"/>
      <c r="D3" s="44"/>
      <c r="E3" s="44"/>
      <c r="G3" s="45" t="s">
        <v>295</v>
      </c>
    </row>
    <row r="4" customFormat="false" ht="19.5" hidden="false" customHeight="true" outlineLevel="0" collapsed="false">
      <c r="B4" s="30" t="s">
        <v>296</v>
      </c>
      <c r="C4" s="46" t="s">
        <v>165</v>
      </c>
      <c r="D4" s="30" t="s">
        <v>297</v>
      </c>
      <c r="E4" s="46" t="s">
        <v>78</v>
      </c>
      <c r="G4" s="47" t="n">
        <f aca="false">IFERROR(MATCH($E$4,Parâmetros!$F$25:$F$28,0),"")</f>
        <v>2</v>
      </c>
    </row>
    <row r="5" customFormat="false" ht="19.5" hidden="false" customHeight="true" outlineLevel="0" collapsed="false">
      <c r="B5" s="30" t="s">
        <v>298</v>
      </c>
      <c r="C5" s="48" t="str">
        <f aca="false">IFERROR(INDEX(Equipamentos!$C$3:$C$62,MATCH($C$4,Equipamentos!$A$3:$A$62,0)),"")</f>
        <v>Split hi-wall</v>
      </c>
      <c r="D5" s="30" t="s">
        <v>221</v>
      </c>
      <c r="E5" s="48" t="str">
        <f aca="false">IFERROR(INDEX(Equipamentos!$D$3:$D$62,MATCH($C$4,Equipamentos!$A$3:$A$62,0)),"")</f>
        <v>Escritório 1º andar</v>
      </c>
      <c r="G5" s="47" t="n">
        <f aca="false">COUNT(Atividades!$F$3:$F$302)</f>
        <v>9</v>
      </c>
    </row>
    <row r="6" customFormat="false" ht="19.5" hidden="false" customHeight="true" outlineLevel="0" collapsed="false">
      <c r="B6" s="30" t="s">
        <v>299</v>
      </c>
      <c r="C6" s="48" t="str">
        <f aca="false">IFERROR(INDEX(Equipamentos!$G$3:$G$62,MATCH($C$4,Equipamentos!$A$3:$A$62,0)),"")</f>
        <v>Sala 101</v>
      </c>
      <c r="D6" s="30" t="s">
        <v>300</v>
      </c>
      <c r="E6" s="48" t="str">
        <f aca="false">IFERROR(IF(INDEX(Equipamentos!$E$3:$E$62,MATCH($C$4,Equipamentos!$A$3:$A$62,0))=0,"—",TEXT(INDEX(Equipamentos!$E$3:$E$62,MATCH($C$4,Equipamentos!$A$3:$A$62,0)),"#,##0")&amp;" BTU/h"),"")</f>
        <v>12,000 BTU/h</v>
      </c>
    </row>
    <row r="7" customFormat="false" ht="19.5" hidden="false" customHeight="true" outlineLevel="0" collapsed="false">
      <c r="B7" s="30" t="s">
        <v>301</v>
      </c>
      <c r="C7" s="49"/>
      <c r="D7" s="30" t="s">
        <v>302</v>
      </c>
      <c r="E7" s="46"/>
    </row>
    <row r="9" customFormat="false" ht="19.5" hidden="false" customHeight="true" outlineLevel="0" collapsed="false">
      <c r="A9" s="50" t="str">
        <f aca="false">IF($C$4="","↑ Escolha o equipamento e o tipo de visita.",IF($E$4="","↑ Escolha o tipo de visita.",IF($G$5=0,"Não há atividades cadastradas para este tipo de equipamento — confira a aba «Atividades».",IF($G$5&gt;20,CONCATENATE("Atenção: este tipo tem ",$G$5," atividades e a folha mostra 20. Divida a visita ou aumente a folha."),CONCATENATE($G$5," atividades nesta visita  ·  a visita ",$E$4," inclui as periodicidades menores")))))</f>
        <v>9 atividades nesta visita  ·  a visita Trimestral inclui as periodicidades menores</v>
      </c>
      <c r="B9" s="50"/>
      <c r="C9" s="50"/>
      <c r="D9" s="50"/>
      <c r="E9" s="50"/>
    </row>
    <row r="10" customFormat="false" ht="25.5" hidden="false" customHeight="true" outlineLevel="0" collapsed="false">
      <c r="A10" s="24" t="s">
        <v>303</v>
      </c>
      <c r="B10" s="24" t="s">
        <v>208</v>
      </c>
      <c r="C10" s="24" t="s">
        <v>304</v>
      </c>
      <c r="D10" s="24" t="s">
        <v>305</v>
      </c>
      <c r="E10" s="24" t="s">
        <v>306</v>
      </c>
    </row>
    <row r="11" customFormat="false" ht="25.5" hidden="false" customHeight="true" outlineLevel="0" collapsed="false">
      <c r="A11" s="51" t="n">
        <f aca="false">IF($C11="","",1)</f>
        <v>1</v>
      </c>
      <c r="B11" s="52" t="str">
        <f aca="false">IFERROR(INDEX(Atividades!$B$3:$B$302,MATCH(1,Atividades!$F$3:$F$302,0)),"")</f>
        <v>Filtros</v>
      </c>
      <c r="C11" s="53" t="str">
        <f aca="false">IFERROR(INDEX(Atividades!$C$3:$C$302,MATCH(1,Atividades!$F$3:$F$302,0)),"")</f>
        <v>Limpar (quando recuperável) ou substituir (quando descartável) o elemento filtrante</v>
      </c>
      <c r="D11" s="54"/>
      <c r="E11" s="55"/>
    </row>
    <row r="12" customFormat="false" ht="25.5" hidden="false" customHeight="true" outlineLevel="0" collapsed="false">
      <c r="A12" s="51" t="n">
        <f aca="false">IF($C12="","",2)</f>
        <v>2</v>
      </c>
      <c r="B12" s="52" t="str">
        <f aca="false">IFERROR(INDEX(Atividades!$B$3:$B$302,MATCH(2,Atividades!$F$3:$F$302,0)),"")</f>
        <v>Filtros</v>
      </c>
      <c r="C12" s="53" t="str">
        <f aca="false">IFERROR(INDEX(Atividades!$C$3:$C$302,MATCH(2,Atividades!$F$3:$F$302,0)),"")</f>
        <v>Verificar e eliminar as frestas dos filtros</v>
      </c>
      <c r="D12" s="54"/>
      <c r="E12" s="55"/>
    </row>
    <row r="13" customFormat="false" ht="25.5" hidden="false" customHeight="true" outlineLevel="0" collapsed="false">
      <c r="A13" s="51" t="n">
        <f aca="false">IF($C13="","",3)</f>
        <v>3</v>
      </c>
      <c r="B13" s="52" t="str">
        <f aca="false">IFERROR(INDEX(Atividades!$B$3:$B$302,MATCH(3,Atividades!$F$3:$F$302,0)),"")</f>
        <v>Evaporadora</v>
      </c>
      <c r="C13" s="53" t="str">
        <f aca="false">IFERROR(INDEX(Atividades!$C$3:$C$302,MATCH(3,Atividades!$F$3:$F$302,0)),"")</f>
        <v>Verificar e eliminar sujeira, danos e corrosão no gabinete e na moldura da serpentina</v>
      </c>
      <c r="D13" s="54"/>
      <c r="E13" s="55"/>
    </row>
    <row r="14" customFormat="false" ht="25.5" hidden="false" customHeight="true" outlineLevel="0" collapsed="false">
      <c r="A14" s="51" t="n">
        <f aca="false">IF($C14="","",4)</f>
        <v>4</v>
      </c>
      <c r="B14" s="52" t="str">
        <f aca="false">IFERROR(INDEX(Atividades!$B$3:$B$302,MATCH(4,Atividades!$F$3:$F$302,0)),"")</f>
        <v>Dreno</v>
      </c>
      <c r="C14" s="53" t="str">
        <f aca="false">IFERROR(INDEX(Atividades!$C$3:$C$302,MATCH(4,Atividades!$F$3:$F$302,0)),"")</f>
        <v>Verificar a operação de drenagem de água da bandeja</v>
      </c>
      <c r="D14" s="54"/>
      <c r="E14" s="55"/>
    </row>
    <row r="15" customFormat="false" ht="25.5" hidden="false" customHeight="true" outlineLevel="0" collapsed="false">
      <c r="A15" s="51" t="n">
        <f aca="false">IF($C15="","",5)</f>
        <v>5</v>
      </c>
      <c r="B15" s="52" t="str">
        <f aca="false">IFERROR(INDEX(Atividades!$B$3:$B$302,MATCH(5,Atividades!$F$3:$F$302,0)),"")</f>
        <v>Ambiente</v>
      </c>
      <c r="C15" s="53" t="str">
        <f aca="false">IFERROR(INDEX(Atividades!$C$3:$C$302,MATCH(5,Atividades!$F$3:$F$302,0)),"")</f>
        <v>Verificar odores desagradáveis e ruídos anormais em operação</v>
      </c>
      <c r="D15" s="54"/>
      <c r="E15" s="55"/>
    </row>
    <row r="16" customFormat="false" ht="25.5" hidden="false" customHeight="true" outlineLevel="0" collapsed="false">
      <c r="A16" s="51" t="n">
        <f aca="false">IF($C16="","",6)</f>
        <v>6</v>
      </c>
      <c r="B16" s="52" t="str">
        <f aca="false">IFERROR(INDEX(Atividades!$B$3:$B$302,MATCH(6,Atividades!$F$3:$F$302,0)),"")</f>
        <v>Evaporadora</v>
      </c>
      <c r="C16" s="53" t="str">
        <f aca="false">IFERROR(INDEX(Atividades!$C$3:$C$302,MATCH(6,Atividades!$F$3:$F$302,0)),"")</f>
        <v>Lavar a bandeja e a serpentina com remoção do biofilme (lodo), sem produto desengraxante ou corrosivo</v>
      </c>
      <c r="D16" s="54"/>
      <c r="E16" s="55"/>
    </row>
    <row r="17" customFormat="false" ht="25.5" hidden="false" customHeight="true" outlineLevel="0" collapsed="false">
      <c r="A17" s="51" t="n">
        <f aca="false">IF($C17="","",7)</f>
        <v>7</v>
      </c>
      <c r="B17" s="52" t="str">
        <f aca="false">IFERROR(INDEX(Atividades!$B$3:$B$302,MATCH(7,Atividades!$F$3:$F$302,0)),"")</f>
        <v>Evaporadora</v>
      </c>
      <c r="C17" s="53" t="str">
        <f aca="false">IFERROR(INDEX(Atividades!$C$3:$C$302,MATCH(7,Atividades!$F$3:$F$302,0)),"")</f>
        <v>Limpar o gabinete, a turbina e a hélice do ventilador</v>
      </c>
      <c r="D17" s="54"/>
      <c r="E17" s="55"/>
    </row>
    <row r="18" customFormat="false" ht="25.5" hidden="false" customHeight="true" outlineLevel="0" collapsed="false">
      <c r="A18" s="51" t="n">
        <f aca="false">IF($C18="","",8)</f>
        <v>8</v>
      </c>
      <c r="B18" s="52" t="str">
        <f aca="false">IFERROR(INDEX(Atividades!$B$3:$B$302,MATCH(8,Atividades!$F$3:$F$302,0)),"")</f>
        <v>Condensadora</v>
      </c>
      <c r="C18" s="53" t="str">
        <f aca="false">IFERROR(INDEX(Atividades!$C$3:$C$302,MATCH(8,Atividades!$F$3:$F$302,0)),"")</f>
        <v>Verificar e eliminar sujeira, danos e corrosão na condensadora e limpar a serpentina</v>
      </c>
      <c r="D18" s="54"/>
      <c r="E18" s="55"/>
    </row>
    <row r="19" customFormat="false" ht="25.5" hidden="false" customHeight="true" outlineLevel="0" collapsed="false">
      <c r="A19" s="51" t="n">
        <f aca="false">IF($C19="","",9)</f>
        <v>9</v>
      </c>
      <c r="B19" s="52" t="str">
        <f aca="false">IFERROR(INDEX(Atividades!$B$3:$B$302,MATCH(9,Atividades!$F$3:$F$302,0)),"")</f>
        <v>Dreno</v>
      </c>
      <c r="C19" s="53" t="str">
        <f aca="false">IFERROR(INDEX(Atividades!$C$3:$C$302,MATCH(9,Atividades!$F$3:$F$302,0)),"")</f>
        <v>Desobstruir e higienizar a tubulação de dreno</v>
      </c>
      <c r="D19" s="54"/>
      <c r="E19" s="55"/>
    </row>
    <row r="20" customFormat="false" ht="25.5" hidden="false" customHeight="true" outlineLevel="0" collapsed="false">
      <c r="A20" s="51" t="str">
        <f aca="false">IF($C20="","",10)</f>
        <v/>
      </c>
      <c r="B20" s="52" t="str">
        <f aca="false">IFERROR(INDEX(Atividades!$B$3:$B$302,MATCH(10,Atividades!$F$3:$F$302,0)),"")</f>
        <v/>
      </c>
      <c r="C20" s="53" t="str">
        <f aca="false">IFERROR(INDEX(Atividades!$C$3:$C$302,MATCH(10,Atividades!$F$3:$F$302,0)),"")</f>
        <v/>
      </c>
      <c r="D20" s="54"/>
      <c r="E20" s="55"/>
    </row>
    <row r="21" customFormat="false" ht="25.5" hidden="false" customHeight="true" outlineLevel="0" collapsed="false">
      <c r="A21" s="51" t="str">
        <f aca="false">IF($C21="","",11)</f>
        <v/>
      </c>
      <c r="B21" s="52" t="str">
        <f aca="false">IFERROR(INDEX(Atividades!$B$3:$B$302,MATCH(11,Atividades!$F$3:$F$302,0)),"")</f>
        <v/>
      </c>
      <c r="C21" s="53" t="str">
        <f aca="false">IFERROR(INDEX(Atividades!$C$3:$C$302,MATCH(11,Atividades!$F$3:$F$302,0)),"")</f>
        <v/>
      </c>
      <c r="D21" s="54"/>
      <c r="E21" s="55"/>
    </row>
    <row r="22" customFormat="false" ht="25.5" hidden="false" customHeight="true" outlineLevel="0" collapsed="false">
      <c r="A22" s="51" t="str">
        <f aca="false">IF($C22="","",12)</f>
        <v/>
      </c>
      <c r="B22" s="52" t="str">
        <f aca="false">IFERROR(INDEX(Atividades!$B$3:$B$302,MATCH(12,Atividades!$F$3:$F$302,0)),"")</f>
        <v/>
      </c>
      <c r="C22" s="53" t="str">
        <f aca="false">IFERROR(INDEX(Atividades!$C$3:$C$302,MATCH(12,Atividades!$F$3:$F$302,0)),"")</f>
        <v/>
      </c>
      <c r="D22" s="54"/>
      <c r="E22" s="55"/>
    </row>
    <row r="23" customFormat="false" ht="25.5" hidden="false" customHeight="true" outlineLevel="0" collapsed="false">
      <c r="A23" s="51" t="str">
        <f aca="false">IF($C23="","",13)</f>
        <v/>
      </c>
      <c r="B23" s="52" t="str">
        <f aca="false">IFERROR(INDEX(Atividades!$B$3:$B$302,MATCH(13,Atividades!$F$3:$F$302,0)),"")</f>
        <v/>
      </c>
      <c r="C23" s="53" t="str">
        <f aca="false">IFERROR(INDEX(Atividades!$C$3:$C$302,MATCH(13,Atividades!$F$3:$F$302,0)),"")</f>
        <v/>
      </c>
      <c r="D23" s="54"/>
      <c r="E23" s="55"/>
    </row>
    <row r="24" customFormat="false" ht="25.5" hidden="false" customHeight="true" outlineLevel="0" collapsed="false">
      <c r="A24" s="51" t="str">
        <f aca="false">IF($C24="","",14)</f>
        <v/>
      </c>
      <c r="B24" s="52" t="str">
        <f aca="false">IFERROR(INDEX(Atividades!$B$3:$B$302,MATCH(14,Atividades!$F$3:$F$302,0)),"")</f>
        <v/>
      </c>
      <c r="C24" s="53" t="str">
        <f aca="false">IFERROR(INDEX(Atividades!$C$3:$C$302,MATCH(14,Atividades!$F$3:$F$302,0)),"")</f>
        <v/>
      </c>
      <c r="D24" s="54"/>
      <c r="E24" s="55"/>
    </row>
    <row r="25" customFormat="false" ht="25.5" hidden="false" customHeight="true" outlineLevel="0" collapsed="false">
      <c r="A25" s="51" t="str">
        <f aca="false">IF($C25="","",15)</f>
        <v/>
      </c>
      <c r="B25" s="52" t="str">
        <f aca="false">IFERROR(INDEX(Atividades!$B$3:$B$302,MATCH(15,Atividades!$F$3:$F$302,0)),"")</f>
        <v/>
      </c>
      <c r="C25" s="53" t="str">
        <f aca="false">IFERROR(INDEX(Atividades!$C$3:$C$302,MATCH(15,Atividades!$F$3:$F$302,0)),"")</f>
        <v/>
      </c>
      <c r="D25" s="54"/>
      <c r="E25" s="55"/>
    </row>
    <row r="26" customFormat="false" ht="25.5" hidden="false" customHeight="true" outlineLevel="0" collapsed="false">
      <c r="A26" s="51" t="str">
        <f aca="false">IF($C26="","",16)</f>
        <v/>
      </c>
      <c r="B26" s="52" t="str">
        <f aca="false">IFERROR(INDEX(Atividades!$B$3:$B$302,MATCH(16,Atividades!$F$3:$F$302,0)),"")</f>
        <v/>
      </c>
      <c r="C26" s="53" t="str">
        <f aca="false">IFERROR(INDEX(Atividades!$C$3:$C$302,MATCH(16,Atividades!$F$3:$F$302,0)),"")</f>
        <v/>
      </c>
      <c r="D26" s="54"/>
      <c r="E26" s="55"/>
    </row>
    <row r="27" customFormat="false" ht="25.5" hidden="false" customHeight="true" outlineLevel="0" collapsed="false">
      <c r="A27" s="51" t="str">
        <f aca="false">IF($C27="","",17)</f>
        <v/>
      </c>
      <c r="B27" s="52" t="str">
        <f aca="false">IFERROR(INDEX(Atividades!$B$3:$B$302,MATCH(17,Atividades!$F$3:$F$302,0)),"")</f>
        <v/>
      </c>
      <c r="C27" s="53" t="str">
        <f aca="false">IFERROR(INDEX(Atividades!$C$3:$C$302,MATCH(17,Atividades!$F$3:$F$302,0)),"")</f>
        <v/>
      </c>
      <c r="D27" s="54"/>
      <c r="E27" s="55"/>
    </row>
    <row r="28" customFormat="false" ht="25.5" hidden="false" customHeight="true" outlineLevel="0" collapsed="false">
      <c r="A28" s="51" t="str">
        <f aca="false">IF($C28="","",18)</f>
        <v/>
      </c>
      <c r="B28" s="52" t="str">
        <f aca="false">IFERROR(INDEX(Atividades!$B$3:$B$302,MATCH(18,Atividades!$F$3:$F$302,0)),"")</f>
        <v/>
      </c>
      <c r="C28" s="53" t="str">
        <f aca="false">IFERROR(INDEX(Atividades!$C$3:$C$302,MATCH(18,Atividades!$F$3:$F$302,0)),"")</f>
        <v/>
      </c>
      <c r="D28" s="54"/>
      <c r="E28" s="55"/>
    </row>
    <row r="29" customFormat="false" ht="25.5" hidden="false" customHeight="true" outlineLevel="0" collapsed="false">
      <c r="A29" s="51" t="str">
        <f aca="false">IF($C29="","",19)</f>
        <v/>
      </c>
      <c r="B29" s="52" t="str">
        <f aca="false">IFERROR(INDEX(Atividades!$B$3:$B$302,MATCH(19,Atividades!$F$3:$F$302,0)),"")</f>
        <v/>
      </c>
      <c r="C29" s="53" t="str">
        <f aca="false">IFERROR(INDEX(Atividades!$C$3:$C$302,MATCH(19,Atividades!$F$3:$F$302,0)),"")</f>
        <v/>
      </c>
      <c r="D29" s="54"/>
      <c r="E29" s="55"/>
    </row>
    <row r="30" customFormat="false" ht="25.5" hidden="false" customHeight="true" outlineLevel="0" collapsed="false">
      <c r="A30" s="51" t="str">
        <f aca="false">IF($C30="","",20)</f>
        <v/>
      </c>
      <c r="B30" s="52" t="str">
        <f aca="false">IFERROR(INDEX(Atividades!$B$3:$B$302,MATCH(20,Atividades!$F$3:$F$302,0)),"")</f>
        <v/>
      </c>
      <c r="C30" s="53" t="str">
        <f aca="false">IFERROR(INDEX(Atividades!$C$3:$C$302,MATCH(20,Atividades!$F$3:$F$302,0)),"")</f>
        <v/>
      </c>
      <c r="D30" s="54"/>
      <c r="E30" s="55"/>
    </row>
    <row r="32" customFormat="false" ht="15" hidden="false" customHeight="false" outlineLevel="0" collapsed="false">
      <c r="B32" s="56" t="s">
        <v>307</v>
      </c>
      <c r="D32" s="21" t="s">
        <v>308</v>
      </c>
      <c r="E32" s="21"/>
    </row>
    <row r="33" customFormat="false" ht="25.5" hidden="false" customHeight="true" outlineLevel="0" collapsed="false">
      <c r="B33" s="57"/>
      <c r="C33" s="57"/>
      <c r="D33" s="57"/>
      <c r="E33" s="57"/>
    </row>
  </sheetData>
  <sheetProtection sheet="true"/>
  <mergeCells count="4">
    <mergeCell ref="A2:E2"/>
    <mergeCell ref="A3:E3"/>
    <mergeCell ref="A9:E9"/>
    <mergeCell ref="D32:E32"/>
  </mergeCells>
  <conditionalFormatting sqref="A9:E9">
    <cfRule type="expression" priority="2" aboveAverage="0" equalAverage="0" bottom="0" percent="0" rank="0" text="" dxfId="4">
      <formula>OR($C$4="",$E$4="",$G$5=0,$G$5&gt;20)</formula>
    </cfRule>
  </conditionalFormatting>
  <conditionalFormatting sqref="A11:E11">
    <cfRule type="expression" priority="3" aboveAverage="0" equalAverage="0" bottom="0" percent="0" rank="0" text="" dxfId="5">
      <formula>$C11=""</formula>
    </cfRule>
  </conditionalFormatting>
  <conditionalFormatting sqref="A12:E12">
    <cfRule type="expression" priority="4" aboveAverage="0" equalAverage="0" bottom="0" percent="0" rank="0" text="" dxfId="5">
      <formula>$C12=""</formula>
    </cfRule>
  </conditionalFormatting>
  <conditionalFormatting sqref="A13:E13">
    <cfRule type="expression" priority="5" aboveAverage="0" equalAverage="0" bottom="0" percent="0" rank="0" text="" dxfId="5">
      <formula>$C13=""</formula>
    </cfRule>
  </conditionalFormatting>
  <conditionalFormatting sqref="A14:E14">
    <cfRule type="expression" priority="6" aboveAverage="0" equalAverage="0" bottom="0" percent="0" rank="0" text="" dxfId="5">
      <formula>$C14=""</formula>
    </cfRule>
  </conditionalFormatting>
  <conditionalFormatting sqref="A15:E15">
    <cfRule type="expression" priority="7" aboveAverage="0" equalAverage="0" bottom="0" percent="0" rank="0" text="" dxfId="5">
      <formula>$C15=""</formula>
    </cfRule>
  </conditionalFormatting>
  <conditionalFormatting sqref="A16:E16">
    <cfRule type="expression" priority="8" aboveAverage="0" equalAverage="0" bottom="0" percent="0" rank="0" text="" dxfId="5">
      <formula>$C16=""</formula>
    </cfRule>
  </conditionalFormatting>
  <conditionalFormatting sqref="A17:E17">
    <cfRule type="expression" priority="9" aboveAverage="0" equalAverage="0" bottom="0" percent="0" rank="0" text="" dxfId="5">
      <formula>$C17=""</formula>
    </cfRule>
  </conditionalFormatting>
  <conditionalFormatting sqref="A18:E18">
    <cfRule type="expression" priority="10" aboveAverage="0" equalAverage="0" bottom="0" percent="0" rank="0" text="" dxfId="5">
      <formula>$C18=""</formula>
    </cfRule>
  </conditionalFormatting>
  <conditionalFormatting sqref="A19:E19">
    <cfRule type="expression" priority="11" aboveAverage="0" equalAverage="0" bottom="0" percent="0" rank="0" text="" dxfId="5">
      <formula>$C19=""</formula>
    </cfRule>
  </conditionalFormatting>
  <conditionalFormatting sqref="A20:E20">
    <cfRule type="expression" priority="12" aboveAverage="0" equalAverage="0" bottom="0" percent="0" rank="0" text="" dxfId="5">
      <formula>$C20=""</formula>
    </cfRule>
  </conditionalFormatting>
  <conditionalFormatting sqref="A21:E21">
    <cfRule type="expression" priority="13" aboveAverage="0" equalAverage="0" bottom="0" percent="0" rank="0" text="" dxfId="5">
      <formula>$C21=""</formula>
    </cfRule>
  </conditionalFormatting>
  <conditionalFormatting sqref="A22:E22">
    <cfRule type="expression" priority="14" aboveAverage="0" equalAverage="0" bottom="0" percent="0" rank="0" text="" dxfId="5">
      <formula>$C22=""</formula>
    </cfRule>
  </conditionalFormatting>
  <conditionalFormatting sqref="A23:E23">
    <cfRule type="expression" priority="15" aboveAverage="0" equalAverage="0" bottom="0" percent="0" rank="0" text="" dxfId="5">
      <formula>$C23=""</formula>
    </cfRule>
  </conditionalFormatting>
  <conditionalFormatting sqref="A24:E24">
    <cfRule type="expression" priority="16" aboveAverage="0" equalAverage="0" bottom="0" percent="0" rank="0" text="" dxfId="5">
      <formula>$C24=""</formula>
    </cfRule>
  </conditionalFormatting>
  <conditionalFormatting sqref="A25:E25">
    <cfRule type="expression" priority="17" aboveAverage="0" equalAverage="0" bottom="0" percent="0" rank="0" text="" dxfId="5">
      <formula>$C25=""</formula>
    </cfRule>
  </conditionalFormatting>
  <conditionalFormatting sqref="A26:E26">
    <cfRule type="expression" priority="18" aboveAverage="0" equalAverage="0" bottom="0" percent="0" rank="0" text="" dxfId="5">
      <formula>$C26=""</formula>
    </cfRule>
  </conditionalFormatting>
  <conditionalFormatting sqref="A27:E27">
    <cfRule type="expression" priority="19" aboveAverage="0" equalAverage="0" bottom="0" percent="0" rank="0" text="" dxfId="5">
      <formula>$C27=""</formula>
    </cfRule>
  </conditionalFormatting>
  <conditionalFormatting sqref="A28:E28">
    <cfRule type="expression" priority="20" aboveAverage="0" equalAverage="0" bottom="0" percent="0" rank="0" text="" dxfId="5">
      <formula>$C28=""</formula>
    </cfRule>
  </conditionalFormatting>
  <conditionalFormatting sqref="A29:E29">
    <cfRule type="expression" priority="21" aboveAverage="0" equalAverage="0" bottom="0" percent="0" rank="0" text="" dxfId="5">
      <formula>$C29=""</formula>
    </cfRule>
  </conditionalFormatting>
  <conditionalFormatting sqref="A30:E30">
    <cfRule type="expression" priority="22" aboveAverage="0" equalAverage="0" bottom="0" percent="0" rank="0" text="" dxfId="5">
      <formula>$C30=""</formula>
    </cfRule>
  </conditionalFormatting>
  <dataValidations count="2">
    <dataValidation allowBlank="true" error="Escolha uma máquina cadastrada na aba «Equipamentos»." errorStyle="stop" errorTitle="Equipamento" operator="between" showDropDown="false" showErrorMessage="false" showInputMessage="false" sqref="C4" type="list">
      <formula1>Maquinas</formula1>
      <formula2>0</formula2>
    </dataValidation>
    <dataValidation allowBlank="true" errorStyle="stop" operator="between" showDropDown="false" showErrorMessage="false" showInputMessage="false" sqref="E4" type="list">
      <formula1>Parâmetros!$F$25:$F$28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G15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84"/>
    <col collapsed="false" customWidth="true" hidden="false" outlineLevel="0" max="4" min="4" style="0" width="14"/>
    <col collapsed="false" customWidth="true" hidden="false" outlineLevel="0" max="5" min="5" style="0" width="38"/>
    <col collapsed="false" customWidth="true" hidden="false" outlineLevel="0" max="6" min="6" style="0" width="22"/>
    <col collapsed="false" customWidth="true" hidden="false" outlineLevel="0" max="7" min="7" style="0" width="18"/>
  </cols>
  <sheetData>
    <row r="1" customFormat="false" ht="17.35" hidden="false" customHeight="false" outlineLevel="0" collapsed="false">
      <c r="A1" s="14" t="s">
        <v>309</v>
      </c>
      <c r="C1" s="39" t="s">
        <v>310</v>
      </c>
    </row>
    <row r="2" customFormat="false" ht="31.5" hidden="false" customHeight="true" outlineLevel="0" collapsed="false">
      <c r="A2" s="24" t="s">
        <v>311</v>
      </c>
      <c r="B2" s="24" t="s">
        <v>312</v>
      </c>
      <c r="C2" s="24" t="s">
        <v>209</v>
      </c>
      <c r="D2" s="24" t="s">
        <v>313</v>
      </c>
      <c r="E2" s="24" t="s">
        <v>306</v>
      </c>
      <c r="F2" s="24" t="s">
        <v>302</v>
      </c>
      <c r="G2" s="24" t="s">
        <v>314</v>
      </c>
    </row>
    <row r="3" customFormat="false" ht="18" hidden="false" customHeight="true" outlineLevel="0" collapsed="false">
      <c r="A3" s="32" t="s">
        <v>165</v>
      </c>
      <c r="B3" s="42" t="n">
        <f aca="false">DATE(YEAR(Parâmetros!$C$4),MONTH(Parâmetros!$C$4)-3,11)</f>
        <v>46123</v>
      </c>
      <c r="C3" s="32" t="s">
        <v>215</v>
      </c>
      <c r="D3" s="33" t="s">
        <v>74</v>
      </c>
      <c r="E3" s="32"/>
      <c r="F3" s="32" t="s">
        <v>75</v>
      </c>
      <c r="G3" s="58" t="str">
        <f aca="false">IF(OR($A3="",$C3=""),"",IF(COUNTIF(Atividades!$G$3:$G$302,IFERROR(INDEX(Equipamentos!$C$3:$C$62,MATCH($A3,Equipamentos!$A$3:$A$62,0)),"")&amp;"|"&amp;$C3)=0,"Fora do catálogo",""))</f>
        <v/>
      </c>
    </row>
    <row r="4" customFormat="false" ht="18" hidden="false" customHeight="true" outlineLevel="0" collapsed="false">
      <c r="A4" s="32" t="s">
        <v>165</v>
      </c>
      <c r="B4" s="42" t="n">
        <f aca="false">DATE(YEAR(Parâmetros!$C$4),MONTH(Parâmetros!$C$4)-3,11)</f>
        <v>46123</v>
      </c>
      <c r="C4" s="32" t="s">
        <v>216</v>
      </c>
      <c r="D4" s="33" t="s">
        <v>74</v>
      </c>
      <c r="E4" s="32"/>
      <c r="F4" s="32" t="s">
        <v>75</v>
      </c>
      <c r="G4" s="58" t="str">
        <f aca="false">IF(OR($A4="",$C4=""),"",IF(COUNTIF(Atividades!$G$3:$G$302,IFERROR(INDEX(Equipamentos!$C$3:$C$62,MATCH($A4,Equipamentos!$A$3:$A$62,0)),"")&amp;"|"&amp;$C4)=0,"Fora do catálogo",""))</f>
        <v/>
      </c>
    </row>
    <row r="5" customFormat="false" ht="18" hidden="false" customHeight="true" outlineLevel="0" collapsed="false">
      <c r="A5" s="32" t="s">
        <v>165</v>
      </c>
      <c r="B5" s="42" t="n">
        <f aca="false">DATE(YEAR(Parâmetros!$C$4),MONTH(Parâmetros!$C$4)-3,11)</f>
        <v>46123</v>
      </c>
      <c r="C5" s="32" t="s">
        <v>218</v>
      </c>
      <c r="D5" s="33" t="s">
        <v>74</v>
      </c>
      <c r="E5" s="32"/>
      <c r="F5" s="32" t="s">
        <v>75</v>
      </c>
      <c r="G5" s="58" t="str">
        <f aca="false">IF(OR($A5="",$C5=""),"",IF(COUNTIF(Atividades!$G$3:$G$302,IFERROR(INDEX(Equipamentos!$C$3:$C$62,MATCH($A5,Equipamentos!$A$3:$A$62,0)),"")&amp;"|"&amp;$C5)=0,"Fora do catálogo",""))</f>
        <v/>
      </c>
    </row>
    <row r="6" customFormat="false" ht="18" hidden="false" customHeight="true" outlineLevel="0" collapsed="false">
      <c r="A6" s="32" t="s">
        <v>165</v>
      </c>
      <c r="B6" s="42" t="n">
        <f aca="false">DATE(YEAR(Parâmetros!$C$4),MONTH(Parâmetros!$C$4)-3,11)</f>
        <v>46123</v>
      </c>
      <c r="C6" s="32" t="s">
        <v>220</v>
      </c>
      <c r="D6" s="33" t="s">
        <v>74</v>
      </c>
      <c r="E6" s="32"/>
      <c r="F6" s="32" t="s">
        <v>75</v>
      </c>
      <c r="G6" s="58" t="str">
        <f aca="false">IF(OR($A6="",$C6=""),"",IF(COUNTIF(Atividades!$G$3:$G$302,IFERROR(INDEX(Equipamentos!$C$3:$C$62,MATCH($A6,Equipamentos!$A$3:$A$62,0)),"")&amp;"|"&amp;$C6)=0,"Fora do catálogo",""))</f>
        <v/>
      </c>
    </row>
    <row r="7" customFormat="false" ht="18" hidden="false" customHeight="true" outlineLevel="0" collapsed="false">
      <c r="A7" s="32" t="s">
        <v>165</v>
      </c>
      <c r="B7" s="42" t="n">
        <f aca="false">DATE(YEAR(Parâmetros!$C$4),MONTH(Parâmetros!$C$4)-3,11)</f>
        <v>46123</v>
      </c>
      <c r="C7" s="32" t="s">
        <v>222</v>
      </c>
      <c r="D7" s="33" t="s">
        <v>74</v>
      </c>
      <c r="E7" s="32"/>
      <c r="F7" s="32" t="s">
        <v>75</v>
      </c>
      <c r="G7" s="58" t="str">
        <f aca="false">IF(OR($A7="",$C7=""),"",IF(COUNTIF(Atividades!$G$3:$G$302,IFERROR(INDEX(Equipamentos!$C$3:$C$62,MATCH($A7,Equipamentos!$A$3:$A$62,0)),"")&amp;"|"&amp;$C7)=0,"Fora do catálogo",""))</f>
        <v/>
      </c>
    </row>
    <row r="8" customFormat="false" ht="18" hidden="false" customHeight="true" outlineLevel="0" collapsed="false">
      <c r="A8" s="32" t="s">
        <v>165</v>
      </c>
      <c r="B8" s="42" t="n">
        <f aca="false">DATE(YEAR(Parâmetros!$C$4),MONTH(Parâmetros!$C$4)-3,11)</f>
        <v>46123</v>
      </c>
      <c r="C8" s="32" t="s">
        <v>223</v>
      </c>
      <c r="D8" s="33" t="s">
        <v>74</v>
      </c>
      <c r="E8" s="32"/>
      <c r="F8" s="32" t="s">
        <v>75</v>
      </c>
      <c r="G8" s="58" t="str">
        <f aca="false">IF(OR($A8="",$C8=""),"",IF(COUNTIF(Atividades!$G$3:$G$302,IFERROR(INDEX(Equipamentos!$C$3:$C$62,MATCH($A8,Equipamentos!$A$3:$A$62,0)),"")&amp;"|"&amp;$C8)=0,"Fora do catálogo",""))</f>
        <v/>
      </c>
    </row>
    <row r="9" customFormat="false" ht="18" hidden="false" customHeight="true" outlineLevel="0" collapsed="false">
      <c r="A9" s="32" t="s">
        <v>165</v>
      </c>
      <c r="B9" s="42" t="n">
        <f aca="false">DATE(YEAR(Parâmetros!$C$4),MONTH(Parâmetros!$C$4)-3,11)</f>
        <v>46123</v>
      </c>
      <c r="C9" s="32" t="s">
        <v>224</v>
      </c>
      <c r="D9" s="33" t="s">
        <v>74</v>
      </c>
      <c r="E9" s="32"/>
      <c r="F9" s="32" t="s">
        <v>75</v>
      </c>
      <c r="G9" s="58" t="str">
        <f aca="false">IF(OR($A9="",$C9=""),"",IF(COUNTIF(Atividades!$G$3:$G$302,IFERROR(INDEX(Equipamentos!$C$3:$C$62,MATCH($A9,Equipamentos!$A$3:$A$62,0)),"")&amp;"|"&amp;$C9)=0,"Fora do catálogo",""))</f>
        <v/>
      </c>
    </row>
    <row r="10" customFormat="false" ht="18" hidden="false" customHeight="true" outlineLevel="0" collapsed="false">
      <c r="A10" s="32" t="s">
        <v>165</v>
      </c>
      <c r="B10" s="42" t="n">
        <f aca="false">DATE(YEAR(Parâmetros!$C$4),MONTH(Parâmetros!$C$4)-3,11)</f>
        <v>46123</v>
      </c>
      <c r="C10" s="32" t="s">
        <v>226</v>
      </c>
      <c r="D10" s="33" t="s">
        <v>74</v>
      </c>
      <c r="E10" s="32"/>
      <c r="F10" s="32" t="s">
        <v>75</v>
      </c>
      <c r="G10" s="58" t="str">
        <f aca="false">IF(OR($A10="",$C10=""),"",IF(COUNTIF(Atividades!$G$3:$G$302,IFERROR(INDEX(Equipamentos!$C$3:$C$62,MATCH($A10,Equipamentos!$A$3:$A$62,0)),"")&amp;"|"&amp;$C10)=0,"Fora do catálogo",""))</f>
        <v/>
      </c>
    </row>
    <row r="11" customFormat="false" ht="18" hidden="false" customHeight="true" outlineLevel="0" collapsed="false">
      <c r="A11" s="32" t="s">
        <v>165</v>
      </c>
      <c r="B11" s="42" t="n">
        <f aca="false">DATE(YEAR(Parâmetros!$C$4),MONTH(Parâmetros!$C$4)-3,11)</f>
        <v>46123</v>
      </c>
      <c r="C11" s="32" t="s">
        <v>227</v>
      </c>
      <c r="D11" s="33" t="s">
        <v>74</v>
      </c>
      <c r="E11" s="32"/>
      <c r="F11" s="32" t="s">
        <v>75</v>
      </c>
      <c r="G11" s="58" t="str">
        <f aca="false">IF(OR($A11="",$C11=""),"",IF(COUNTIF(Atividades!$G$3:$G$302,IFERROR(INDEX(Equipamentos!$C$3:$C$62,MATCH($A11,Equipamentos!$A$3:$A$62,0)),"")&amp;"|"&amp;$C11)=0,"Fora do catálogo",""))</f>
        <v/>
      </c>
    </row>
    <row r="12" customFormat="false" ht="18" hidden="false" customHeight="true" outlineLevel="0" collapsed="false">
      <c r="A12" s="32" t="s">
        <v>165</v>
      </c>
      <c r="B12" s="42" t="n">
        <f aca="false">DATE(YEAR(Parâmetros!$C$4),MONTH(Parâmetros!$C$4)-2,9)</f>
        <v>46151</v>
      </c>
      <c r="C12" s="32" t="s">
        <v>215</v>
      </c>
      <c r="D12" s="33" t="s">
        <v>74</v>
      </c>
      <c r="E12" s="32"/>
      <c r="F12" s="32" t="s">
        <v>75</v>
      </c>
      <c r="G12" s="58" t="str">
        <f aca="false">IF(OR($A12="",$C12=""),"",IF(COUNTIF(Atividades!$G$3:$G$302,IFERROR(INDEX(Equipamentos!$C$3:$C$62,MATCH($A12,Equipamentos!$A$3:$A$62,0)),"")&amp;"|"&amp;$C12)=0,"Fora do catálogo",""))</f>
        <v/>
      </c>
    </row>
    <row r="13" customFormat="false" ht="18" hidden="false" customHeight="true" outlineLevel="0" collapsed="false">
      <c r="A13" s="32" t="s">
        <v>165</v>
      </c>
      <c r="B13" s="42" t="n">
        <f aca="false">DATE(YEAR(Parâmetros!$C$4),MONTH(Parâmetros!$C$4)-2,9)</f>
        <v>46151</v>
      </c>
      <c r="C13" s="32" t="s">
        <v>216</v>
      </c>
      <c r="D13" s="33" t="s">
        <v>74</v>
      </c>
      <c r="E13" s="32"/>
      <c r="F13" s="32" t="s">
        <v>75</v>
      </c>
      <c r="G13" s="58" t="str">
        <f aca="false">IF(OR($A13="",$C13=""),"",IF(COUNTIF(Atividades!$G$3:$G$302,IFERROR(INDEX(Equipamentos!$C$3:$C$62,MATCH($A13,Equipamentos!$A$3:$A$62,0)),"")&amp;"|"&amp;$C13)=0,"Fora do catálogo",""))</f>
        <v/>
      </c>
    </row>
    <row r="14" customFormat="false" ht="18" hidden="false" customHeight="true" outlineLevel="0" collapsed="false">
      <c r="A14" s="32" t="s">
        <v>165</v>
      </c>
      <c r="B14" s="42" t="n">
        <f aca="false">DATE(YEAR(Parâmetros!$C$4),MONTH(Parâmetros!$C$4)-2,9)</f>
        <v>46151</v>
      </c>
      <c r="C14" s="32" t="s">
        <v>218</v>
      </c>
      <c r="D14" s="33" t="s">
        <v>74</v>
      </c>
      <c r="E14" s="32"/>
      <c r="F14" s="32" t="s">
        <v>75</v>
      </c>
      <c r="G14" s="58" t="str">
        <f aca="false">IF(OR($A14="",$C14=""),"",IF(COUNTIF(Atividades!$G$3:$G$302,IFERROR(INDEX(Equipamentos!$C$3:$C$62,MATCH($A14,Equipamentos!$A$3:$A$62,0)),"")&amp;"|"&amp;$C14)=0,"Fora do catálogo",""))</f>
        <v/>
      </c>
    </row>
    <row r="15" customFormat="false" ht="18" hidden="false" customHeight="true" outlineLevel="0" collapsed="false">
      <c r="A15" s="32" t="s">
        <v>165</v>
      </c>
      <c r="B15" s="42" t="n">
        <f aca="false">DATE(YEAR(Parâmetros!$C$4),MONTH(Parâmetros!$C$4)-2,9)</f>
        <v>46151</v>
      </c>
      <c r="C15" s="32" t="s">
        <v>220</v>
      </c>
      <c r="D15" s="33" t="s">
        <v>74</v>
      </c>
      <c r="E15" s="32"/>
      <c r="F15" s="32" t="s">
        <v>75</v>
      </c>
      <c r="G15" s="58" t="str">
        <f aca="false">IF(OR($A15="",$C15=""),"",IF(COUNTIF(Atividades!$G$3:$G$302,IFERROR(INDEX(Equipamentos!$C$3:$C$62,MATCH($A15,Equipamentos!$A$3:$A$62,0)),"")&amp;"|"&amp;$C15)=0,"Fora do catálogo",""))</f>
        <v/>
      </c>
    </row>
    <row r="16" customFormat="false" ht="18" hidden="false" customHeight="true" outlineLevel="0" collapsed="false">
      <c r="A16" s="32" t="s">
        <v>165</v>
      </c>
      <c r="B16" s="42" t="n">
        <f aca="false">DATE(YEAR(Parâmetros!$C$4),MONTH(Parâmetros!$C$4)-2,9)</f>
        <v>46151</v>
      </c>
      <c r="C16" s="32" t="s">
        <v>222</v>
      </c>
      <c r="D16" s="33" t="s">
        <v>74</v>
      </c>
      <c r="E16" s="32"/>
      <c r="F16" s="32" t="s">
        <v>75</v>
      </c>
      <c r="G16" s="58" t="str">
        <f aca="false">IF(OR($A16="",$C16=""),"",IF(COUNTIF(Atividades!$G$3:$G$302,IFERROR(INDEX(Equipamentos!$C$3:$C$62,MATCH($A16,Equipamentos!$A$3:$A$62,0)),"")&amp;"|"&amp;$C16)=0,"Fora do catálogo",""))</f>
        <v/>
      </c>
    </row>
    <row r="17" customFormat="false" ht="18" hidden="false" customHeight="true" outlineLevel="0" collapsed="false">
      <c r="A17" s="32" t="s">
        <v>165</v>
      </c>
      <c r="B17" s="42" t="n">
        <f aca="false">DATE(YEAR(Parâmetros!$C$4),MONTH(Parâmetros!$C$4)-1,12)</f>
        <v>46185</v>
      </c>
      <c r="C17" s="32" t="s">
        <v>215</v>
      </c>
      <c r="D17" s="33" t="s">
        <v>74</v>
      </c>
      <c r="E17" s="32"/>
      <c r="F17" s="32" t="s">
        <v>75</v>
      </c>
      <c r="G17" s="58" t="str">
        <f aca="false">IF(OR($A17="",$C17=""),"",IF(COUNTIF(Atividades!$G$3:$G$302,IFERROR(INDEX(Equipamentos!$C$3:$C$62,MATCH($A17,Equipamentos!$A$3:$A$62,0)),"")&amp;"|"&amp;$C17)=0,"Fora do catálogo",""))</f>
        <v/>
      </c>
    </row>
    <row r="18" customFormat="false" ht="18" hidden="false" customHeight="true" outlineLevel="0" collapsed="false">
      <c r="A18" s="32" t="s">
        <v>165</v>
      </c>
      <c r="B18" s="42" t="n">
        <f aca="false">DATE(YEAR(Parâmetros!$C$4),MONTH(Parâmetros!$C$4)-1,12)</f>
        <v>46185</v>
      </c>
      <c r="C18" s="32" t="s">
        <v>216</v>
      </c>
      <c r="D18" s="33" t="s">
        <v>74</v>
      </c>
      <c r="E18" s="32"/>
      <c r="F18" s="32" t="s">
        <v>75</v>
      </c>
      <c r="G18" s="58" t="str">
        <f aca="false">IF(OR($A18="",$C18=""),"",IF(COUNTIF(Atividades!$G$3:$G$302,IFERROR(INDEX(Equipamentos!$C$3:$C$62,MATCH($A18,Equipamentos!$A$3:$A$62,0)),"")&amp;"|"&amp;$C18)=0,"Fora do catálogo",""))</f>
        <v/>
      </c>
    </row>
    <row r="19" customFormat="false" ht="18" hidden="false" customHeight="true" outlineLevel="0" collapsed="false">
      <c r="A19" s="32" t="s">
        <v>165</v>
      </c>
      <c r="B19" s="42" t="n">
        <f aca="false">DATE(YEAR(Parâmetros!$C$4),MONTH(Parâmetros!$C$4)-1,12)</f>
        <v>46185</v>
      </c>
      <c r="C19" s="32" t="s">
        <v>218</v>
      </c>
      <c r="D19" s="33" t="s">
        <v>74</v>
      </c>
      <c r="E19" s="32"/>
      <c r="F19" s="32" t="s">
        <v>75</v>
      </c>
      <c r="G19" s="58" t="str">
        <f aca="false">IF(OR($A19="",$C19=""),"",IF(COUNTIF(Atividades!$G$3:$G$302,IFERROR(INDEX(Equipamentos!$C$3:$C$62,MATCH($A19,Equipamentos!$A$3:$A$62,0)),"")&amp;"|"&amp;$C19)=0,"Fora do catálogo",""))</f>
        <v/>
      </c>
    </row>
    <row r="20" customFormat="false" ht="18" hidden="false" customHeight="true" outlineLevel="0" collapsed="false">
      <c r="A20" s="32" t="s">
        <v>165</v>
      </c>
      <c r="B20" s="42" t="n">
        <f aca="false">DATE(YEAR(Parâmetros!$C$4),MONTH(Parâmetros!$C$4)-1,12)</f>
        <v>46185</v>
      </c>
      <c r="C20" s="32" t="s">
        <v>220</v>
      </c>
      <c r="D20" s="33" t="s">
        <v>74</v>
      </c>
      <c r="E20" s="32"/>
      <c r="F20" s="32" t="s">
        <v>75</v>
      </c>
      <c r="G20" s="58" t="str">
        <f aca="false">IF(OR($A20="",$C20=""),"",IF(COUNTIF(Atividades!$G$3:$G$302,IFERROR(INDEX(Equipamentos!$C$3:$C$62,MATCH($A20,Equipamentos!$A$3:$A$62,0)),"")&amp;"|"&amp;$C20)=0,"Fora do catálogo",""))</f>
        <v/>
      </c>
    </row>
    <row r="21" customFormat="false" ht="18" hidden="false" customHeight="true" outlineLevel="0" collapsed="false">
      <c r="A21" s="32" t="s">
        <v>165</v>
      </c>
      <c r="B21" s="42" t="n">
        <f aca="false">DATE(YEAR(Parâmetros!$C$4),MONTH(Parâmetros!$C$4)-1,12)</f>
        <v>46185</v>
      </c>
      <c r="C21" s="32" t="s">
        <v>222</v>
      </c>
      <c r="D21" s="33" t="s">
        <v>74</v>
      </c>
      <c r="E21" s="32"/>
      <c r="F21" s="32" t="s">
        <v>75</v>
      </c>
      <c r="G21" s="58" t="str">
        <f aca="false">IF(OR($A21="",$C21=""),"",IF(COUNTIF(Atividades!$G$3:$G$302,IFERROR(INDEX(Equipamentos!$C$3:$C$62,MATCH($A21,Equipamentos!$A$3:$A$62,0)),"")&amp;"|"&amp;$C21)=0,"Fora do catálogo",""))</f>
        <v/>
      </c>
    </row>
    <row r="22" customFormat="false" ht="18" hidden="false" customHeight="true" outlineLevel="0" collapsed="false">
      <c r="A22" s="32" t="s">
        <v>165</v>
      </c>
      <c r="B22" s="42" t="n">
        <f aca="false">DATE(YEAR(Parâmetros!$C$4),MONTH(Parâmetros!$C$4)-0,8)</f>
        <v>46211</v>
      </c>
      <c r="C22" s="32" t="s">
        <v>215</v>
      </c>
      <c r="D22" s="33" t="s">
        <v>74</v>
      </c>
      <c r="E22" s="32"/>
      <c r="F22" s="32" t="s">
        <v>75</v>
      </c>
      <c r="G22" s="58" t="str">
        <f aca="false">IF(OR($A22="",$C22=""),"",IF(COUNTIF(Atividades!$G$3:$G$302,IFERROR(INDEX(Equipamentos!$C$3:$C$62,MATCH($A22,Equipamentos!$A$3:$A$62,0)),"")&amp;"|"&amp;$C22)=0,"Fora do catálogo",""))</f>
        <v/>
      </c>
    </row>
    <row r="23" customFormat="false" ht="18" hidden="false" customHeight="true" outlineLevel="0" collapsed="false">
      <c r="A23" s="32" t="s">
        <v>165</v>
      </c>
      <c r="B23" s="42" t="n">
        <f aca="false">DATE(YEAR(Parâmetros!$C$4),MONTH(Parâmetros!$C$4)-0,8)</f>
        <v>46211</v>
      </c>
      <c r="C23" s="32" t="s">
        <v>216</v>
      </c>
      <c r="D23" s="33" t="s">
        <v>74</v>
      </c>
      <c r="E23" s="32"/>
      <c r="F23" s="32" t="s">
        <v>75</v>
      </c>
      <c r="G23" s="58" t="str">
        <f aca="false">IF(OR($A23="",$C23=""),"",IF(COUNTIF(Atividades!$G$3:$G$302,IFERROR(INDEX(Equipamentos!$C$3:$C$62,MATCH($A23,Equipamentos!$A$3:$A$62,0)),"")&amp;"|"&amp;$C23)=0,"Fora do catálogo",""))</f>
        <v/>
      </c>
    </row>
    <row r="24" customFormat="false" ht="18" hidden="false" customHeight="true" outlineLevel="0" collapsed="false">
      <c r="A24" s="32" t="s">
        <v>165</v>
      </c>
      <c r="B24" s="42" t="n">
        <f aca="false">DATE(YEAR(Parâmetros!$C$4),MONTH(Parâmetros!$C$4)-0,8)</f>
        <v>46211</v>
      </c>
      <c r="C24" s="32" t="s">
        <v>218</v>
      </c>
      <c r="D24" s="33" t="s">
        <v>74</v>
      </c>
      <c r="E24" s="32"/>
      <c r="F24" s="32" t="s">
        <v>75</v>
      </c>
      <c r="G24" s="58" t="str">
        <f aca="false">IF(OR($A24="",$C24=""),"",IF(COUNTIF(Atividades!$G$3:$G$302,IFERROR(INDEX(Equipamentos!$C$3:$C$62,MATCH($A24,Equipamentos!$A$3:$A$62,0)),"")&amp;"|"&amp;$C24)=0,"Fora do catálogo",""))</f>
        <v/>
      </c>
    </row>
    <row r="25" customFormat="false" ht="18" hidden="false" customHeight="true" outlineLevel="0" collapsed="false">
      <c r="A25" s="32" t="s">
        <v>165</v>
      </c>
      <c r="B25" s="42" t="n">
        <f aca="false">DATE(YEAR(Parâmetros!$C$4),MONTH(Parâmetros!$C$4)-0,8)</f>
        <v>46211</v>
      </c>
      <c r="C25" s="32" t="s">
        <v>220</v>
      </c>
      <c r="D25" s="33" t="s">
        <v>74</v>
      </c>
      <c r="E25" s="32"/>
      <c r="F25" s="32" t="s">
        <v>75</v>
      </c>
      <c r="G25" s="58" t="str">
        <f aca="false">IF(OR($A25="",$C25=""),"",IF(COUNTIF(Atividades!$G$3:$G$302,IFERROR(INDEX(Equipamentos!$C$3:$C$62,MATCH($A25,Equipamentos!$A$3:$A$62,0)),"")&amp;"|"&amp;$C25)=0,"Fora do catálogo",""))</f>
        <v/>
      </c>
    </row>
    <row r="26" customFormat="false" ht="18" hidden="false" customHeight="true" outlineLevel="0" collapsed="false">
      <c r="A26" s="32" t="s">
        <v>165</v>
      </c>
      <c r="B26" s="42" t="n">
        <f aca="false">DATE(YEAR(Parâmetros!$C$4),MONTH(Parâmetros!$C$4)-0,8)</f>
        <v>46211</v>
      </c>
      <c r="C26" s="32" t="s">
        <v>222</v>
      </c>
      <c r="D26" s="33" t="s">
        <v>74</v>
      </c>
      <c r="E26" s="32"/>
      <c r="F26" s="32" t="s">
        <v>75</v>
      </c>
      <c r="G26" s="58" t="str">
        <f aca="false">IF(OR($A26="",$C26=""),"",IF(COUNTIF(Atividades!$G$3:$G$302,IFERROR(INDEX(Equipamentos!$C$3:$C$62,MATCH($A26,Equipamentos!$A$3:$A$62,0)),"")&amp;"|"&amp;$C26)=0,"Fora do catálogo",""))</f>
        <v/>
      </c>
    </row>
    <row r="27" customFormat="false" ht="18" hidden="false" customHeight="true" outlineLevel="0" collapsed="false">
      <c r="A27" s="32" t="s">
        <v>169</v>
      </c>
      <c r="B27" s="42" t="n">
        <f aca="false">DATE(YEAR(Parâmetros!$C$4),MONTH(Parâmetros!$C$4)-3,11)</f>
        <v>46123</v>
      </c>
      <c r="C27" s="32" t="s">
        <v>215</v>
      </c>
      <c r="D27" s="33" t="s">
        <v>74</v>
      </c>
      <c r="E27" s="32"/>
      <c r="F27" s="32" t="s">
        <v>75</v>
      </c>
      <c r="G27" s="58" t="str">
        <f aca="false">IF(OR($A27="",$C27=""),"",IF(COUNTIF(Atividades!$G$3:$G$302,IFERROR(INDEX(Equipamentos!$C$3:$C$62,MATCH($A27,Equipamentos!$A$3:$A$62,0)),"")&amp;"|"&amp;$C27)=0,"Fora do catálogo",""))</f>
        <v/>
      </c>
    </row>
    <row r="28" customFormat="false" ht="18" hidden="false" customHeight="true" outlineLevel="0" collapsed="false">
      <c r="A28" s="32" t="s">
        <v>169</v>
      </c>
      <c r="B28" s="42" t="n">
        <f aca="false">DATE(YEAR(Parâmetros!$C$4),MONTH(Parâmetros!$C$4)-3,11)</f>
        <v>46123</v>
      </c>
      <c r="C28" s="32" t="s">
        <v>216</v>
      </c>
      <c r="D28" s="33" t="s">
        <v>74</v>
      </c>
      <c r="E28" s="32"/>
      <c r="F28" s="32" t="s">
        <v>75</v>
      </c>
      <c r="G28" s="58" t="str">
        <f aca="false">IF(OR($A28="",$C28=""),"",IF(COUNTIF(Atividades!$G$3:$G$302,IFERROR(INDEX(Equipamentos!$C$3:$C$62,MATCH($A28,Equipamentos!$A$3:$A$62,0)),"")&amp;"|"&amp;$C28)=0,"Fora do catálogo",""))</f>
        <v/>
      </c>
    </row>
    <row r="29" customFormat="false" ht="18" hidden="false" customHeight="true" outlineLevel="0" collapsed="false">
      <c r="A29" s="32" t="s">
        <v>169</v>
      </c>
      <c r="B29" s="42" t="n">
        <f aca="false">DATE(YEAR(Parâmetros!$C$4),MONTH(Parâmetros!$C$4)-3,11)</f>
        <v>46123</v>
      </c>
      <c r="C29" s="32" t="s">
        <v>218</v>
      </c>
      <c r="D29" s="33" t="s">
        <v>74</v>
      </c>
      <c r="E29" s="32"/>
      <c r="F29" s="32" t="s">
        <v>75</v>
      </c>
      <c r="G29" s="58" t="str">
        <f aca="false">IF(OR($A29="",$C29=""),"",IF(COUNTIF(Atividades!$G$3:$G$302,IFERROR(INDEX(Equipamentos!$C$3:$C$62,MATCH($A29,Equipamentos!$A$3:$A$62,0)),"")&amp;"|"&amp;$C29)=0,"Fora do catálogo",""))</f>
        <v/>
      </c>
    </row>
    <row r="30" customFormat="false" ht="18" hidden="false" customHeight="true" outlineLevel="0" collapsed="false">
      <c r="A30" s="32" t="s">
        <v>169</v>
      </c>
      <c r="B30" s="42" t="n">
        <f aca="false">DATE(YEAR(Parâmetros!$C$4),MONTH(Parâmetros!$C$4)-3,11)</f>
        <v>46123</v>
      </c>
      <c r="C30" s="32" t="s">
        <v>220</v>
      </c>
      <c r="D30" s="33" t="s">
        <v>74</v>
      </c>
      <c r="E30" s="32"/>
      <c r="F30" s="32" t="s">
        <v>75</v>
      </c>
      <c r="G30" s="58" t="str">
        <f aca="false">IF(OR($A30="",$C30=""),"",IF(COUNTIF(Atividades!$G$3:$G$302,IFERROR(INDEX(Equipamentos!$C$3:$C$62,MATCH($A30,Equipamentos!$A$3:$A$62,0)),"")&amp;"|"&amp;$C30)=0,"Fora do catálogo",""))</f>
        <v/>
      </c>
    </row>
    <row r="31" customFormat="false" ht="18" hidden="false" customHeight="true" outlineLevel="0" collapsed="false">
      <c r="A31" s="32" t="s">
        <v>169</v>
      </c>
      <c r="B31" s="42" t="n">
        <f aca="false">DATE(YEAR(Parâmetros!$C$4),MONTH(Parâmetros!$C$4)-3,11)</f>
        <v>46123</v>
      </c>
      <c r="C31" s="32" t="s">
        <v>222</v>
      </c>
      <c r="D31" s="33" t="s">
        <v>74</v>
      </c>
      <c r="E31" s="32"/>
      <c r="F31" s="32" t="s">
        <v>75</v>
      </c>
      <c r="G31" s="58" t="str">
        <f aca="false">IF(OR($A31="",$C31=""),"",IF(COUNTIF(Atividades!$G$3:$G$302,IFERROR(INDEX(Equipamentos!$C$3:$C$62,MATCH($A31,Equipamentos!$A$3:$A$62,0)),"")&amp;"|"&amp;$C31)=0,"Fora do catálogo",""))</f>
        <v/>
      </c>
    </row>
    <row r="32" customFormat="false" ht="18" hidden="false" customHeight="true" outlineLevel="0" collapsed="false">
      <c r="A32" s="32" t="s">
        <v>169</v>
      </c>
      <c r="B32" s="42" t="n">
        <f aca="false">DATE(YEAR(Parâmetros!$C$4),MONTH(Parâmetros!$C$4)-3,11)</f>
        <v>46123</v>
      </c>
      <c r="C32" s="32" t="s">
        <v>223</v>
      </c>
      <c r="D32" s="33" t="s">
        <v>74</v>
      </c>
      <c r="E32" s="32"/>
      <c r="F32" s="32" t="s">
        <v>75</v>
      </c>
      <c r="G32" s="58" t="str">
        <f aca="false">IF(OR($A32="",$C32=""),"",IF(COUNTIF(Atividades!$G$3:$G$302,IFERROR(INDEX(Equipamentos!$C$3:$C$62,MATCH($A32,Equipamentos!$A$3:$A$62,0)),"")&amp;"|"&amp;$C32)=0,"Fora do catálogo",""))</f>
        <v/>
      </c>
    </row>
    <row r="33" customFormat="false" ht="18" hidden="false" customHeight="true" outlineLevel="0" collapsed="false">
      <c r="A33" s="32" t="s">
        <v>169</v>
      </c>
      <c r="B33" s="42" t="n">
        <f aca="false">DATE(YEAR(Parâmetros!$C$4),MONTH(Parâmetros!$C$4)-3,11)</f>
        <v>46123</v>
      </c>
      <c r="C33" s="32" t="s">
        <v>224</v>
      </c>
      <c r="D33" s="33" t="s">
        <v>74</v>
      </c>
      <c r="E33" s="32"/>
      <c r="F33" s="32" t="s">
        <v>75</v>
      </c>
      <c r="G33" s="58" t="str">
        <f aca="false">IF(OR($A33="",$C33=""),"",IF(COUNTIF(Atividades!$G$3:$G$302,IFERROR(INDEX(Equipamentos!$C$3:$C$62,MATCH($A33,Equipamentos!$A$3:$A$62,0)),"")&amp;"|"&amp;$C33)=0,"Fora do catálogo",""))</f>
        <v/>
      </c>
    </row>
    <row r="34" customFormat="false" ht="18" hidden="false" customHeight="true" outlineLevel="0" collapsed="false">
      <c r="A34" s="32" t="s">
        <v>169</v>
      </c>
      <c r="B34" s="42" t="n">
        <f aca="false">DATE(YEAR(Parâmetros!$C$4),MONTH(Parâmetros!$C$4)-3,11)</f>
        <v>46123</v>
      </c>
      <c r="C34" s="32" t="s">
        <v>226</v>
      </c>
      <c r="D34" s="33" t="s">
        <v>74</v>
      </c>
      <c r="E34" s="32"/>
      <c r="F34" s="32" t="s">
        <v>75</v>
      </c>
      <c r="G34" s="58" t="str">
        <f aca="false">IF(OR($A34="",$C34=""),"",IF(COUNTIF(Atividades!$G$3:$G$302,IFERROR(INDEX(Equipamentos!$C$3:$C$62,MATCH($A34,Equipamentos!$A$3:$A$62,0)),"")&amp;"|"&amp;$C34)=0,"Fora do catálogo",""))</f>
        <v/>
      </c>
    </row>
    <row r="35" customFormat="false" ht="18" hidden="false" customHeight="true" outlineLevel="0" collapsed="false">
      <c r="A35" s="32" t="s">
        <v>169</v>
      </c>
      <c r="B35" s="42" t="n">
        <f aca="false">DATE(YEAR(Parâmetros!$C$4),MONTH(Parâmetros!$C$4)-3,11)</f>
        <v>46123</v>
      </c>
      <c r="C35" s="32" t="s">
        <v>227</v>
      </c>
      <c r="D35" s="33" t="s">
        <v>74</v>
      </c>
      <c r="E35" s="32"/>
      <c r="F35" s="32" t="s">
        <v>75</v>
      </c>
      <c r="G35" s="58" t="str">
        <f aca="false">IF(OR($A35="",$C35=""),"",IF(COUNTIF(Atividades!$G$3:$G$302,IFERROR(INDEX(Equipamentos!$C$3:$C$62,MATCH($A35,Equipamentos!$A$3:$A$62,0)),"")&amp;"|"&amp;$C35)=0,"Fora do catálogo",""))</f>
        <v/>
      </c>
    </row>
    <row r="36" customFormat="false" ht="18" hidden="false" customHeight="true" outlineLevel="0" collapsed="false">
      <c r="A36" s="32" t="s">
        <v>169</v>
      </c>
      <c r="B36" s="42" t="n">
        <f aca="false">DATE(YEAR(Parâmetros!$C$4),MONTH(Parâmetros!$C$4)-2,9)</f>
        <v>46151</v>
      </c>
      <c r="C36" s="32" t="s">
        <v>215</v>
      </c>
      <c r="D36" s="33" t="s">
        <v>79</v>
      </c>
      <c r="E36" s="32" t="s">
        <v>315</v>
      </c>
      <c r="F36" s="32" t="s">
        <v>75</v>
      </c>
      <c r="G36" s="58" t="str">
        <f aca="false">IF(OR($A36="",$C36=""),"",IF(COUNTIF(Atividades!$G$3:$G$302,IFERROR(INDEX(Equipamentos!$C$3:$C$62,MATCH($A36,Equipamentos!$A$3:$A$62,0)),"")&amp;"|"&amp;$C36)=0,"Fora do catálogo",""))</f>
        <v/>
      </c>
    </row>
    <row r="37" customFormat="false" ht="18" hidden="false" customHeight="true" outlineLevel="0" collapsed="false">
      <c r="A37" s="32" t="s">
        <v>169</v>
      </c>
      <c r="B37" s="42" t="n">
        <f aca="false">DATE(YEAR(Parâmetros!$C$4),MONTH(Parâmetros!$C$4)-2,9)</f>
        <v>46151</v>
      </c>
      <c r="C37" s="32" t="s">
        <v>216</v>
      </c>
      <c r="D37" s="33" t="s">
        <v>74</v>
      </c>
      <c r="E37" s="32"/>
      <c r="F37" s="32" t="s">
        <v>75</v>
      </c>
      <c r="G37" s="58" t="str">
        <f aca="false">IF(OR($A37="",$C37=""),"",IF(COUNTIF(Atividades!$G$3:$G$302,IFERROR(INDEX(Equipamentos!$C$3:$C$62,MATCH($A37,Equipamentos!$A$3:$A$62,0)),"")&amp;"|"&amp;$C37)=0,"Fora do catálogo",""))</f>
        <v/>
      </c>
    </row>
    <row r="38" customFormat="false" ht="18" hidden="false" customHeight="true" outlineLevel="0" collapsed="false">
      <c r="A38" s="32" t="s">
        <v>169</v>
      </c>
      <c r="B38" s="42" t="n">
        <f aca="false">DATE(YEAR(Parâmetros!$C$4),MONTH(Parâmetros!$C$4)-2,9)</f>
        <v>46151</v>
      </c>
      <c r="C38" s="32" t="s">
        <v>218</v>
      </c>
      <c r="D38" s="33" t="s">
        <v>74</v>
      </c>
      <c r="E38" s="32"/>
      <c r="F38" s="32" t="s">
        <v>75</v>
      </c>
      <c r="G38" s="58" t="str">
        <f aca="false">IF(OR($A38="",$C38=""),"",IF(COUNTIF(Atividades!$G$3:$G$302,IFERROR(INDEX(Equipamentos!$C$3:$C$62,MATCH($A38,Equipamentos!$A$3:$A$62,0)),"")&amp;"|"&amp;$C38)=0,"Fora do catálogo",""))</f>
        <v/>
      </c>
    </row>
    <row r="39" customFormat="false" ht="18" hidden="false" customHeight="true" outlineLevel="0" collapsed="false">
      <c r="A39" s="32" t="s">
        <v>169</v>
      </c>
      <c r="B39" s="42" t="n">
        <f aca="false">DATE(YEAR(Parâmetros!$C$4),MONTH(Parâmetros!$C$4)-2,9)</f>
        <v>46151</v>
      </c>
      <c r="C39" s="32" t="s">
        <v>220</v>
      </c>
      <c r="D39" s="33" t="s">
        <v>74</v>
      </c>
      <c r="E39" s="32"/>
      <c r="F39" s="32" t="s">
        <v>75</v>
      </c>
      <c r="G39" s="58" t="str">
        <f aca="false">IF(OR($A39="",$C39=""),"",IF(COUNTIF(Atividades!$G$3:$G$302,IFERROR(INDEX(Equipamentos!$C$3:$C$62,MATCH($A39,Equipamentos!$A$3:$A$62,0)),"")&amp;"|"&amp;$C39)=0,"Fora do catálogo",""))</f>
        <v/>
      </c>
    </row>
    <row r="40" customFormat="false" ht="18" hidden="false" customHeight="true" outlineLevel="0" collapsed="false">
      <c r="A40" s="32" t="s">
        <v>169</v>
      </c>
      <c r="B40" s="42" t="n">
        <f aca="false">DATE(YEAR(Parâmetros!$C$4),MONTH(Parâmetros!$C$4)-2,9)</f>
        <v>46151</v>
      </c>
      <c r="C40" s="32" t="s">
        <v>222</v>
      </c>
      <c r="D40" s="33" t="s">
        <v>74</v>
      </c>
      <c r="E40" s="32"/>
      <c r="F40" s="32" t="s">
        <v>75</v>
      </c>
      <c r="G40" s="58" t="str">
        <f aca="false">IF(OR($A40="",$C40=""),"",IF(COUNTIF(Atividades!$G$3:$G$302,IFERROR(INDEX(Equipamentos!$C$3:$C$62,MATCH($A40,Equipamentos!$A$3:$A$62,0)),"")&amp;"|"&amp;$C40)=0,"Fora do catálogo",""))</f>
        <v/>
      </c>
    </row>
    <row r="41" customFormat="false" ht="18" hidden="false" customHeight="true" outlineLevel="0" collapsed="false">
      <c r="A41" s="32" t="s">
        <v>169</v>
      </c>
      <c r="B41" s="42" t="n">
        <f aca="false">DATE(YEAR(Parâmetros!$C$4),MONTH(Parâmetros!$C$4)-1,12)</f>
        <v>46185</v>
      </c>
      <c r="C41" s="32" t="s">
        <v>215</v>
      </c>
      <c r="D41" s="33" t="s">
        <v>74</v>
      </c>
      <c r="E41" s="32"/>
      <c r="F41" s="32" t="s">
        <v>80</v>
      </c>
      <c r="G41" s="58" t="str">
        <f aca="false">IF(OR($A41="",$C41=""),"",IF(COUNTIF(Atividades!$G$3:$G$302,IFERROR(INDEX(Equipamentos!$C$3:$C$62,MATCH($A41,Equipamentos!$A$3:$A$62,0)),"")&amp;"|"&amp;$C41)=0,"Fora do catálogo",""))</f>
        <v/>
      </c>
    </row>
    <row r="42" customFormat="false" ht="18" hidden="false" customHeight="true" outlineLevel="0" collapsed="false">
      <c r="A42" s="32" t="s">
        <v>169</v>
      </c>
      <c r="B42" s="42" t="n">
        <f aca="false">DATE(YEAR(Parâmetros!$C$4),MONTH(Parâmetros!$C$4)-1,12)</f>
        <v>46185</v>
      </c>
      <c r="C42" s="32" t="s">
        <v>216</v>
      </c>
      <c r="D42" s="33" t="s">
        <v>74</v>
      </c>
      <c r="E42" s="32"/>
      <c r="F42" s="32" t="s">
        <v>80</v>
      </c>
      <c r="G42" s="58" t="str">
        <f aca="false">IF(OR($A42="",$C42=""),"",IF(COUNTIF(Atividades!$G$3:$G$302,IFERROR(INDEX(Equipamentos!$C$3:$C$62,MATCH($A42,Equipamentos!$A$3:$A$62,0)),"")&amp;"|"&amp;$C42)=0,"Fora do catálogo",""))</f>
        <v/>
      </c>
    </row>
    <row r="43" customFormat="false" ht="18" hidden="false" customHeight="true" outlineLevel="0" collapsed="false">
      <c r="A43" s="32" t="s">
        <v>169</v>
      </c>
      <c r="B43" s="42" t="n">
        <f aca="false">DATE(YEAR(Parâmetros!$C$4),MONTH(Parâmetros!$C$4)-1,12)</f>
        <v>46185</v>
      </c>
      <c r="C43" s="32" t="s">
        <v>218</v>
      </c>
      <c r="D43" s="33" t="s">
        <v>74</v>
      </c>
      <c r="E43" s="32"/>
      <c r="F43" s="32" t="s">
        <v>80</v>
      </c>
      <c r="G43" s="58" t="str">
        <f aca="false">IF(OR($A43="",$C43=""),"",IF(COUNTIF(Atividades!$G$3:$G$302,IFERROR(INDEX(Equipamentos!$C$3:$C$62,MATCH($A43,Equipamentos!$A$3:$A$62,0)),"")&amp;"|"&amp;$C43)=0,"Fora do catálogo",""))</f>
        <v/>
      </c>
    </row>
    <row r="44" customFormat="false" ht="18" hidden="false" customHeight="true" outlineLevel="0" collapsed="false">
      <c r="A44" s="32" t="s">
        <v>169</v>
      </c>
      <c r="B44" s="42" t="n">
        <f aca="false">DATE(YEAR(Parâmetros!$C$4),MONTH(Parâmetros!$C$4)-1,12)</f>
        <v>46185</v>
      </c>
      <c r="C44" s="32" t="s">
        <v>220</v>
      </c>
      <c r="D44" s="33" t="s">
        <v>74</v>
      </c>
      <c r="E44" s="32"/>
      <c r="F44" s="32" t="s">
        <v>80</v>
      </c>
      <c r="G44" s="58" t="str">
        <f aca="false">IF(OR($A44="",$C44=""),"",IF(COUNTIF(Atividades!$G$3:$G$302,IFERROR(INDEX(Equipamentos!$C$3:$C$62,MATCH($A44,Equipamentos!$A$3:$A$62,0)),"")&amp;"|"&amp;$C44)=0,"Fora do catálogo",""))</f>
        <v/>
      </c>
    </row>
    <row r="45" customFormat="false" ht="18" hidden="false" customHeight="true" outlineLevel="0" collapsed="false">
      <c r="A45" s="32" t="s">
        <v>169</v>
      </c>
      <c r="B45" s="42" t="n">
        <f aca="false">DATE(YEAR(Parâmetros!$C$4),MONTH(Parâmetros!$C$4)-1,12)</f>
        <v>46185</v>
      </c>
      <c r="C45" s="32" t="s">
        <v>222</v>
      </c>
      <c r="D45" s="33" t="s">
        <v>74</v>
      </c>
      <c r="E45" s="32"/>
      <c r="F45" s="32" t="s">
        <v>80</v>
      </c>
      <c r="G45" s="58" t="str">
        <f aca="false">IF(OR($A45="",$C45=""),"",IF(COUNTIF(Atividades!$G$3:$G$302,IFERROR(INDEX(Equipamentos!$C$3:$C$62,MATCH($A45,Equipamentos!$A$3:$A$62,0)),"")&amp;"|"&amp;$C45)=0,"Fora do catálogo",""))</f>
        <v/>
      </c>
    </row>
    <row r="46" customFormat="false" ht="18" hidden="false" customHeight="true" outlineLevel="0" collapsed="false">
      <c r="A46" s="32" t="s">
        <v>169</v>
      </c>
      <c r="B46" s="42" t="n">
        <f aca="false">DATE(YEAR(Parâmetros!$C$4),MONTH(Parâmetros!$C$4)-0,8)</f>
        <v>46211</v>
      </c>
      <c r="C46" s="32" t="s">
        <v>215</v>
      </c>
      <c r="D46" s="33" t="s">
        <v>74</v>
      </c>
      <c r="E46" s="32"/>
      <c r="F46" s="32" t="s">
        <v>80</v>
      </c>
      <c r="G46" s="58" t="str">
        <f aca="false">IF(OR($A46="",$C46=""),"",IF(COUNTIF(Atividades!$G$3:$G$302,IFERROR(INDEX(Equipamentos!$C$3:$C$62,MATCH($A46,Equipamentos!$A$3:$A$62,0)),"")&amp;"|"&amp;$C46)=0,"Fora do catálogo",""))</f>
        <v/>
      </c>
    </row>
    <row r="47" customFormat="false" ht="18" hidden="false" customHeight="true" outlineLevel="0" collapsed="false">
      <c r="A47" s="32" t="s">
        <v>169</v>
      </c>
      <c r="B47" s="42" t="n">
        <f aca="false">DATE(YEAR(Parâmetros!$C$4),MONTH(Parâmetros!$C$4)-0,8)</f>
        <v>46211</v>
      </c>
      <c r="C47" s="32" t="s">
        <v>216</v>
      </c>
      <c r="D47" s="33" t="s">
        <v>74</v>
      </c>
      <c r="E47" s="32"/>
      <c r="F47" s="32" t="s">
        <v>80</v>
      </c>
      <c r="G47" s="58" t="str">
        <f aca="false">IF(OR($A47="",$C47=""),"",IF(COUNTIF(Atividades!$G$3:$G$302,IFERROR(INDEX(Equipamentos!$C$3:$C$62,MATCH($A47,Equipamentos!$A$3:$A$62,0)),"")&amp;"|"&amp;$C47)=0,"Fora do catálogo",""))</f>
        <v/>
      </c>
    </row>
    <row r="48" customFormat="false" ht="18" hidden="false" customHeight="true" outlineLevel="0" collapsed="false">
      <c r="A48" s="32" t="s">
        <v>169</v>
      </c>
      <c r="B48" s="42" t="n">
        <f aca="false">DATE(YEAR(Parâmetros!$C$4),MONTH(Parâmetros!$C$4)-0,8)</f>
        <v>46211</v>
      </c>
      <c r="C48" s="32" t="s">
        <v>218</v>
      </c>
      <c r="D48" s="33" t="s">
        <v>74</v>
      </c>
      <c r="E48" s="32"/>
      <c r="F48" s="32" t="s">
        <v>80</v>
      </c>
      <c r="G48" s="58" t="str">
        <f aca="false">IF(OR($A48="",$C48=""),"",IF(COUNTIF(Atividades!$G$3:$G$302,IFERROR(INDEX(Equipamentos!$C$3:$C$62,MATCH($A48,Equipamentos!$A$3:$A$62,0)),"")&amp;"|"&amp;$C48)=0,"Fora do catálogo",""))</f>
        <v/>
      </c>
    </row>
    <row r="49" customFormat="false" ht="18" hidden="false" customHeight="true" outlineLevel="0" collapsed="false">
      <c r="A49" s="32" t="s">
        <v>169</v>
      </c>
      <c r="B49" s="42" t="n">
        <f aca="false">DATE(YEAR(Parâmetros!$C$4),MONTH(Parâmetros!$C$4)-0,8)</f>
        <v>46211</v>
      </c>
      <c r="C49" s="32" t="s">
        <v>220</v>
      </c>
      <c r="D49" s="33" t="s">
        <v>74</v>
      </c>
      <c r="E49" s="32"/>
      <c r="F49" s="32" t="s">
        <v>80</v>
      </c>
      <c r="G49" s="58" t="str">
        <f aca="false">IF(OR($A49="",$C49=""),"",IF(COUNTIF(Atividades!$G$3:$G$302,IFERROR(INDEX(Equipamentos!$C$3:$C$62,MATCH($A49,Equipamentos!$A$3:$A$62,0)),"")&amp;"|"&amp;$C49)=0,"Fora do catálogo",""))</f>
        <v/>
      </c>
    </row>
    <row r="50" customFormat="false" ht="18" hidden="false" customHeight="true" outlineLevel="0" collapsed="false">
      <c r="A50" s="32" t="s">
        <v>169</v>
      </c>
      <c r="B50" s="42" t="n">
        <f aca="false">DATE(YEAR(Parâmetros!$C$4),MONTH(Parâmetros!$C$4)-0,8)</f>
        <v>46211</v>
      </c>
      <c r="C50" s="32" t="s">
        <v>222</v>
      </c>
      <c r="D50" s="33" t="s">
        <v>74</v>
      </c>
      <c r="E50" s="32"/>
      <c r="F50" s="32" t="s">
        <v>80</v>
      </c>
      <c r="G50" s="58" t="str">
        <f aca="false">IF(OR($A50="",$C50=""),"",IF(COUNTIF(Atividades!$G$3:$G$302,IFERROR(INDEX(Equipamentos!$C$3:$C$62,MATCH($A50,Equipamentos!$A$3:$A$62,0)),"")&amp;"|"&amp;$C50)=0,"Fora do catálogo",""))</f>
        <v/>
      </c>
    </row>
    <row r="51" customFormat="false" ht="18" hidden="false" customHeight="true" outlineLevel="0" collapsed="false">
      <c r="A51" s="32" t="s">
        <v>178</v>
      </c>
      <c r="B51" s="42" t="n">
        <f aca="false">DATE(YEAR(Parâmetros!$C$4),MONTH(Parâmetros!$C$4)-3,14)</f>
        <v>46126</v>
      </c>
      <c r="C51" s="32" t="s">
        <v>215</v>
      </c>
      <c r="D51" s="33" t="s">
        <v>74</v>
      </c>
      <c r="E51" s="32"/>
      <c r="F51" s="32" t="s">
        <v>80</v>
      </c>
      <c r="G51" s="58" t="str">
        <f aca="false">IF(OR($A51="",$C51=""),"",IF(COUNTIF(Atividades!$G$3:$G$302,IFERROR(INDEX(Equipamentos!$C$3:$C$62,MATCH($A51,Equipamentos!$A$3:$A$62,0)),"")&amp;"|"&amp;$C51)=0,"Fora do catálogo",""))</f>
        <v/>
      </c>
    </row>
    <row r="52" customFormat="false" ht="18" hidden="false" customHeight="true" outlineLevel="0" collapsed="false">
      <c r="A52" s="32" t="s">
        <v>178</v>
      </c>
      <c r="B52" s="42" t="n">
        <f aca="false">DATE(YEAR(Parâmetros!$C$4),MONTH(Parâmetros!$C$4)-3,14)</f>
        <v>46126</v>
      </c>
      <c r="C52" s="32" t="s">
        <v>216</v>
      </c>
      <c r="D52" s="33" t="s">
        <v>74</v>
      </c>
      <c r="E52" s="32"/>
      <c r="F52" s="32" t="s">
        <v>80</v>
      </c>
      <c r="G52" s="58" t="str">
        <f aca="false">IF(OR($A52="",$C52=""),"",IF(COUNTIF(Atividades!$G$3:$G$302,IFERROR(INDEX(Equipamentos!$C$3:$C$62,MATCH($A52,Equipamentos!$A$3:$A$62,0)),"")&amp;"|"&amp;$C52)=0,"Fora do catálogo",""))</f>
        <v/>
      </c>
    </row>
    <row r="53" customFormat="false" ht="18" hidden="false" customHeight="true" outlineLevel="0" collapsed="false">
      <c r="A53" s="32" t="s">
        <v>178</v>
      </c>
      <c r="B53" s="42" t="n">
        <f aca="false">DATE(YEAR(Parâmetros!$C$4),MONTH(Parâmetros!$C$4)-3,14)</f>
        <v>46126</v>
      </c>
      <c r="C53" s="32" t="s">
        <v>235</v>
      </c>
      <c r="D53" s="33" t="s">
        <v>74</v>
      </c>
      <c r="E53" s="32"/>
      <c r="F53" s="32" t="s">
        <v>80</v>
      </c>
      <c r="G53" s="58" t="str">
        <f aca="false">IF(OR($A53="",$C53=""),"",IF(COUNTIF(Atividades!$G$3:$G$302,IFERROR(INDEX(Equipamentos!$C$3:$C$62,MATCH($A53,Equipamentos!$A$3:$A$62,0)),"")&amp;"|"&amp;$C53)=0,"Fora do catálogo",""))</f>
        <v/>
      </c>
    </row>
    <row r="54" customFormat="false" ht="18" hidden="false" customHeight="true" outlineLevel="0" collapsed="false">
      <c r="A54" s="32" t="s">
        <v>178</v>
      </c>
      <c r="B54" s="42" t="n">
        <f aca="false">DATE(YEAR(Parâmetros!$C$4),MONTH(Parâmetros!$C$4)-3,14)</f>
        <v>46126</v>
      </c>
      <c r="C54" s="32" t="s">
        <v>236</v>
      </c>
      <c r="D54" s="33" t="s">
        <v>74</v>
      </c>
      <c r="E54" s="32"/>
      <c r="F54" s="32" t="s">
        <v>80</v>
      </c>
      <c r="G54" s="58" t="str">
        <f aca="false">IF(OR($A54="",$C54=""),"",IF(COUNTIF(Atividades!$G$3:$G$302,IFERROR(INDEX(Equipamentos!$C$3:$C$62,MATCH($A54,Equipamentos!$A$3:$A$62,0)),"")&amp;"|"&amp;$C54)=0,"Fora do catálogo",""))</f>
        <v/>
      </c>
    </row>
    <row r="55" customFormat="false" ht="18" hidden="false" customHeight="true" outlineLevel="0" collapsed="false">
      <c r="A55" s="32" t="s">
        <v>178</v>
      </c>
      <c r="B55" s="42" t="n">
        <f aca="false">DATE(YEAR(Parâmetros!$C$4),MONTH(Parâmetros!$C$4)-3,14)</f>
        <v>46126</v>
      </c>
      <c r="C55" s="32" t="s">
        <v>238</v>
      </c>
      <c r="D55" s="33" t="s">
        <v>74</v>
      </c>
      <c r="E55" s="32"/>
      <c r="F55" s="32" t="s">
        <v>80</v>
      </c>
      <c r="G55" s="58" t="str">
        <f aca="false">IF(OR($A55="",$C55=""),"",IF(COUNTIF(Atividades!$G$3:$G$302,IFERROR(INDEX(Equipamentos!$C$3:$C$62,MATCH($A55,Equipamentos!$A$3:$A$62,0)),"")&amp;"|"&amp;$C55)=0,"Fora do catálogo",""))</f>
        <v/>
      </c>
    </row>
    <row r="56" customFormat="false" ht="18" hidden="false" customHeight="true" outlineLevel="0" collapsed="false">
      <c r="A56" s="32" t="s">
        <v>178</v>
      </c>
      <c r="B56" s="42" t="n">
        <f aca="false">DATE(YEAR(Parâmetros!$C$4),MONTH(Parâmetros!$C$4)-3,14)</f>
        <v>46126</v>
      </c>
      <c r="C56" s="32" t="s">
        <v>223</v>
      </c>
      <c r="D56" s="33" t="s">
        <v>74</v>
      </c>
      <c r="E56" s="32"/>
      <c r="F56" s="32" t="s">
        <v>80</v>
      </c>
      <c r="G56" s="58" t="str">
        <f aca="false">IF(OR($A56="",$C56=""),"",IF(COUNTIF(Atividades!$G$3:$G$302,IFERROR(INDEX(Equipamentos!$C$3:$C$62,MATCH($A56,Equipamentos!$A$3:$A$62,0)),"")&amp;"|"&amp;$C56)=0,"Fora do catálogo",""))</f>
        <v/>
      </c>
    </row>
    <row r="57" customFormat="false" ht="18" hidden="false" customHeight="true" outlineLevel="0" collapsed="false">
      <c r="A57" s="32" t="s">
        <v>178</v>
      </c>
      <c r="B57" s="42" t="n">
        <f aca="false">DATE(YEAR(Parâmetros!$C$4),MONTH(Parâmetros!$C$4)-3,14)</f>
        <v>46126</v>
      </c>
      <c r="C57" s="32" t="s">
        <v>239</v>
      </c>
      <c r="D57" s="33" t="s">
        <v>74</v>
      </c>
      <c r="E57" s="32"/>
      <c r="F57" s="32" t="s">
        <v>80</v>
      </c>
      <c r="G57" s="58" t="str">
        <f aca="false">IF(OR($A57="",$C57=""),"",IF(COUNTIF(Atividades!$G$3:$G$302,IFERROR(INDEX(Equipamentos!$C$3:$C$62,MATCH($A57,Equipamentos!$A$3:$A$62,0)),"")&amp;"|"&amp;$C57)=0,"Fora do catálogo",""))</f>
        <v/>
      </c>
    </row>
    <row r="58" customFormat="false" ht="18" hidden="false" customHeight="true" outlineLevel="0" collapsed="false">
      <c r="A58" s="32" t="s">
        <v>178</v>
      </c>
      <c r="B58" s="42" t="n">
        <f aca="false">DATE(YEAR(Parâmetros!$C$4),MONTH(Parâmetros!$C$4)-3,14)</f>
        <v>46126</v>
      </c>
      <c r="C58" s="32" t="s">
        <v>226</v>
      </c>
      <c r="D58" s="33" t="s">
        <v>74</v>
      </c>
      <c r="E58" s="32"/>
      <c r="F58" s="32" t="s">
        <v>80</v>
      </c>
      <c r="G58" s="58" t="str">
        <f aca="false">IF(OR($A58="",$C58=""),"",IF(COUNTIF(Atividades!$G$3:$G$302,IFERROR(INDEX(Equipamentos!$C$3:$C$62,MATCH($A58,Equipamentos!$A$3:$A$62,0)),"")&amp;"|"&amp;$C58)=0,"Fora do catálogo",""))</f>
        <v/>
      </c>
    </row>
    <row r="59" customFormat="false" ht="18" hidden="false" customHeight="true" outlineLevel="0" collapsed="false">
      <c r="A59" s="32" t="s">
        <v>178</v>
      </c>
      <c r="B59" s="42" t="n">
        <f aca="false">DATE(YEAR(Parâmetros!$C$4),MONTH(Parâmetros!$C$4)-3,14)</f>
        <v>46126</v>
      </c>
      <c r="C59" s="32" t="s">
        <v>240</v>
      </c>
      <c r="D59" s="33" t="s">
        <v>74</v>
      </c>
      <c r="E59" s="32"/>
      <c r="F59" s="32" t="s">
        <v>80</v>
      </c>
      <c r="G59" s="58" t="str">
        <f aca="false">IF(OR($A59="",$C59=""),"",IF(COUNTIF(Atividades!$G$3:$G$302,IFERROR(INDEX(Equipamentos!$C$3:$C$62,MATCH($A59,Equipamentos!$A$3:$A$62,0)),"")&amp;"|"&amp;$C59)=0,"Fora do catálogo",""))</f>
        <v/>
      </c>
    </row>
    <row r="60" customFormat="false" ht="18" hidden="false" customHeight="true" outlineLevel="0" collapsed="false">
      <c r="A60" s="32" t="s">
        <v>178</v>
      </c>
      <c r="B60" s="42" t="n">
        <f aca="false">DATE(YEAR(Parâmetros!$C$4),MONTH(Parâmetros!$C$4)-2,16)</f>
        <v>46158</v>
      </c>
      <c r="C60" s="32" t="s">
        <v>215</v>
      </c>
      <c r="D60" s="33" t="s">
        <v>74</v>
      </c>
      <c r="E60" s="32"/>
      <c r="F60" s="32" t="s">
        <v>80</v>
      </c>
      <c r="G60" s="58" t="str">
        <f aca="false">IF(OR($A60="",$C60=""),"",IF(COUNTIF(Atividades!$G$3:$G$302,IFERROR(INDEX(Equipamentos!$C$3:$C$62,MATCH($A60,Equipamentos!$A$3:$A$62,0)),"")&amp;"|"&amp;$C60)=0,"Fora do catálogo",""))</f>
        <v/>
      </c>
    </row>
    <row r="61" customFormat="false" ht="18" hidden="false" customHeight="true" outlineLevel="0" collapsed="false">
      <c r="A61" s="32" t="s">
        <v>178</v>
      </c>
      <c r="B61" s="42" t="n">
        <f aca="false">DATE(YEAR(Parâmetros!$C$4),MONTH(Parâmetros!$C$4)-2,16)</f>
        <v>46158</v>
      </c>
      <c r="C61" s="32" t="s">
        <v>216</v>
      </c>
      <c r="D61" s="33" t="s">
        <v>74</v>
      </c>
      <c r="E61" s="32"/>
      <c r="F61" s="32" t="s">
        <v>80</v>
      </c>
      <c r="G61" s="58" t="str">
        <f aca="false">IF(OR($A61="",$C61=""),"",IF(COUNTIF(Atividades!$G$3:$G$302,IFERROR(INDEX(Equipamentos!$C$3:$C$62,MATCH($A61,Equipamentos!$A$3:$A$62,0)),"")&amp;"|"&amp;$C61)=0,"Fora do catálogo",""))</f>
        <v/>
      </c>
    </row>
    <row r="62" customFormat="false" ht="18" hidden="false" customHeight="true" outlineLevel="0" collapsed="false">
      <c r="A62" s="32" t="s">
        <v>178</v>
      </c>
      <c r="B62" s="42" t="n">
        <f aca="false">DATE(YEAR(Parâmetros!$C$4),MONTH(Parâmetros!$C$4)-2,16)</f>
        <v>46158</v>
      </c>
      <c r="C62" s="32" t="s">
        <v>235</v>
      </c>
      <c r="D62" s="33" t="s">
        <v>74</v>
      </c>
      <c r="E62" s="32"/>
      <c r="F62" s="32" t="s">
        <v>80</v>
      </c>
      <c r="G62" s="58" t="str">
        <f aca="false">IF(OR($A62="",$C62=""),"",IF(COUNTIF(Atividades!$G$3:$G$302,IFERROR(INDEX(Equipamentos!$C$3:$C$62,MATCH($A62,Equipamentos!$A$3:$A$62,0)),"")&amp;"|"&amp;$C62)=0,"Fora do catálogo",""))</f>
        <v/>
      </c>
    </row>
    <row r="63" customFormat="false" ht="18" hidden="false" customHeight="true" outlineLevel="0" collapsed="false">
      <c r="A63" s="32" t="s">
        <v>178</v>
      </c>
      <c r="B63" s="42" t="n">
        <f aca="false">DATE(YEAR(Parâmetros!$C$4),MONTH(Parâmetros!$C$4)-2,16)</f>
        <v>46158</v>
      </c>
      <c r="C63" s="32" t="s">
        <v>236</v>
      </c>
      <c r="D63" s="33" t="s">
        <v>74</v>
      </c>
      <c r="E63" s="32"/>
      <c r="F63" s="32" t="s">
        <v>80</v>
      </c>
      <c r="G63" s="58" t="str">
        <f aca="false">IF(OR($A63="",$C63=""),"",IF(COUNTIF(Atividades!$G$3:$G$302,IFERROR(INDEX(Equipamentos!$C$3:$C$62,MATCH($A63,Equipamentos!$A$3:$A$62,0)),"")&amp;"|"&amp;$C63)=0,"Fora do catálogo",""))</f>
        <v/>
      </c>
    </row>
    <row r="64" customFormat="false" ht="18" hidden="false" customHeight="true" outlineLevel="0" collapsed="false">
      <c r="A64" s="32" t="s">
        <v>178</v>
      </c>
      <c r="B64" s="42" t="n">
        <f aca="false">DATE(YEAR(Parâmetros!$C$4),MONTH(Parâmetros!$C$4)-2,16)</f>
        <v>46158</v>
      </c>
      <c r="C64" s="32" t="s">
        <v>238</v>
      </c>
      <c r="D64" s="33" t="s">
        <v>74</v>
      </c>
      <c r="E64" s="32"/>
      <c r="F64" s="32" t="s">
        <v>80</v>
      </c>
      <c r="G64" s="58" t="str">
        <f aca="false">IF(OR($A64="",$C64=""),"",IF(COUNTIF(Atividades!$G$3:$G$302,IFERROR(INDEX(Equipamentos!$C$3:$C$62,MATCH($A64,Equipamentos!$A$3:$A$62,0)),"")&amp;"|"&amp;$C64)=0,"Fora do catálogo",""))</f>
        <v/>
      </c>
    </row>
    <row r="65" customFormat="false" ht="18" hidden="false" customHeight="true" outlineLevel="0" collapsed="false">
      <c r="A65" s="32" t="s">
        <v>178</v>
      </c>
      <c r="B65" s="42" t="n">
        <f aca="false">DATE(YEAR(Parâmetros!$C$4),MONTH(Parâmetros!$C$4)-1,15)</f>
        <v>46188</v>
      </c>
      <c r="C65" s="32" t="s">
        <v>215</v>
      </c>
      <c r="D65" s="33" t="s">
        <v>79</v>
      </c>
      <c r="E65" s="32" t="s">
        <v>315</v>
      </c>
      <c r="F65" s="32" t="s">
        <v>80</v>
      </c>
      <c r="G65" s="58" t="str">
        <f aca="false">IF(OR($A65="",$C65=""),"",IF(COUNTIF(Atividades!$G$3:$G$302,IFERROR(INDEX(Equipamentos!$C$3:$C$62,MATCH($A65,Equipamentos!$A$3:$A$62,0)),"")&amp;"|"&amp;$C65)=0,"Fora do catálogo",""))</f>
        <v/>
      </c>
    </row>
    <row r="66" customFormat="false" ht="18" hidden="false" customHeight="true" outlineLevel="0" collapsed="false">
      <c r="A66" s="32" t="s">
        <v>178</v>
      </c>
      <c r="B66" s="42" t="n">
        <f aca="false">DATE(YEAR(Parâmetros!$C$4),MONTH(Parâmetros!$C$4)-1,15)</f>
        <v>46188</v>
      </c>
      <c r="C66" s="32" t="s">
        <v>216</v>
      </c>
      <c r="D66" s="33" t="s">
        <v>74</v>
      </c>
      <c r="E66" s="32"/>
      <c r="F66" s="32" t="s">
        <v>80</v>
      </c>
      <c r="G66" s="58" t="str">
        <f aca="false">IF(OR($A66="",$C66=""),"",IF(COUNTIF(Atividades!$G$3:$G$302,IFERROR(INDEX(Equipamentos!$C$3:$C$62,MATCH($A66,Equipamentos!$A$3:$A$62,0)),"")&amp;"|"&amp;$C66)=0,"Fora do catálogo",""))</f>
        <v/>
      </c>
    </row>
    <row r="67" customFormat="false" ht="18" hidden="false" customHeight="true" outlineLevel="0" collapsed="false">
      <c r="A67" s="32" t="s">
        <v>178</v>
      </c>
      <c r="B67" s="42" t="n">
        <f aca="false">DATE(YEAR(Parâmetros!$C$4),MONTH(Parâmetros!$C$4)-1,15)</f>
        <v>46188</v>
      </c>
      <c r="C67" s="32" t="s">
        <v>235</v>
      </c>
      <c r="D67" s="33" t="s">
        <v>74</v>
      </c>
      <c r="E67" s="32"/>
      <c r="F67" s="32" t="s">
        <v>80</v>
      </c>
      <c r="G67" s="58" t="str">
        <f aca="false">IF(OR($A67="",$C67=""),"",IF(COUNTIF(Atividades!$G$3:$G$302,IFERROR(INDEX(Equipamentos!$C$3:$C$62,MATCH($A67,Equipamentos!$A$3:$A$62,0)),"")&amp;"|"&amp;$C67)=0,"Fora do catálogo",""))</f>
        <v/>
      </c>
    </row>
    <row r="68" customFormat="false" ht="18" hidden="false" customHeight="true" outlineLevel="0" collapsed="false">
      <c r="A68" s="32" t="s">
        <v>178</v>
      </c>
      <c r="B68" s="42" t="n">
        <f aca="false">DATE(YEAR(Parâmetros!$C$4),MONTH(Parâmetros!$C$4)-1,15)</f>
        <v>46188</v>
      </c>
      <c r="C68" s="32" t="s">
        <v>236</v>
      </c>
      <c r="D68" s="33" t="s">
        <v>74</v>
      </c>
      <c r="E68" s="32"/>
      <c r="F68" s="32" t="s">
        <v>80</v>
      </c>
      <c r="G68" s="58" t="str">
        <f aca="false">IF(OR($A68="",$C68=""),"",IF(COUNTIF(Atividades!$G$3:$G$302,IFERROR(INDEX(Equipamentos!$C$3:$C$62,MATCH($A68,Equipamentos!$A$3:$A$62,0)),"")&amp;"|"&amp;$C68)=0,"Fora do catálogo",""))</f>
        <v/>
      </c>
    </row>
    <row r="69" customFormat="false" ht="18" hidden="false" customHeight="true" outlineLevel="0" collapsed="false">
      <c r="A69" s="32" t="s">
        <v>178</v>
      </c>
      <c r="B69" s="42" t="n">
        <f aca="false">DATE(YEAR(Parâmetros!$C$4),MONTH(Parâmetros!$C$4)-1,15)</f>
        <v>46188</v>
      </c>
      <c r="C69" s="32" t="s">
        <v>238</v>
      </c>
      <c r="D69" s="33" t="s">
        <v>74</v>
      </c>
      <c r="E69" s="32"/>
      <c r="F69" s="32" t="s">
        <v>80</v>
      </c>
      <c r="G69" s="58" t="str">
        <f aca="false">IF(OR($A69="",$C69=""),"",IF(COUNTIF(Atividades!$G$3:$G$302,IFERROR(INDEX(Equipamentos!$C$3:$C$62,MATCH($A69,Equipamentos!$A$3:$A$62,0)),"")&amp;"|"&amp;$C69)=0,"Fora do catálogo",""))</f>
        <v/>
      </c>
    </row>
    <row r="70" customFormat="false" ht="18" hidden="false" customHeight="true" outlineLevel="0" collapsed="false">
      <c r="A70" s="32" t="s">
        <v>188</v>
      </c>
      <c r="B70" s="42" t="n">
        <f aca="false">DATE(YEAR(Parâmetros!$C$4),MONTH(Parâmetros!$C$4)-3,18)</f>
        <v>46130</v>
      </c>
      <c r="C70" s="32" t="s">
        <v>249</v>
      </c>
      <c r="D70" s="33" t="s">
        <v>74</v>
      </c>
      <c r="E70" s="32"/>
      <c r="F70" s="32" t="s">
        <v>85</v>
      </c>
      <c r="G70" s="58" t="str">
        <f aca="false">IF(OR($A70="",$C70=""),"",IF(COUNTIF(Atividades!$G$3:$G$302,IFERROR(INDEX(Equipamentos!$C$3:$C$62,MATCH($A70,Equipamentos!$A$3:$A$62,0)),"")&amp;"|"&amp;$C70)=0,"Fora do catálogo",""))</f>
        <v/>
      </c>
    </row>
    <row r="71" customFormat="false" ht="18" hidden="false" customHeight="true" outlineLevel="0" collapsed="false">
      <c r="A71" s="32" t="s">
        <v>188</v>
      </c>
      <c r="B71" s="42" t="n">
        <f aca="false">DATE(YEAR(Parâmetros!$C$4),MONTH(Parâmetros!$C$4)-3,18)</f>
        <v>46130</v>
      </c>
      <c r="C71" s="32" t="s">
        <v>250</v>
      </c>
      <c r="D71" s="33" t="s">
        <v>74</v>
      </c>
      <c r="E71" s="32"/>
      <c r="F71" s="32" t="s">
        <v>85</v>
      </c>
      <c r="G71" s="58" t="str">
        <f aca="false">IF(OR($A71="",$C71=""),"",IF(COUNTIF(Atividades!$G$3:$G$302,IFERROR(INDEX(Equipamentos!$C$3:$C$62,MATCH($A71,Equipamentos!$A$3:$A$62,0)),"")&amp;"|"&amp;$C71)=0,"Fora do catálogo",""))</f>
        <v/>
      </c>
    </row>
    <row r="72" customFormat="false" ht="18" hidden="false" customHeight="true" outlineLevel="0" collapsed="false">
      <c r="A72" s="32" t="s">
        <v>188</v>
      </c>
      <c r="B72" s="42" t="n">
        <f aca="false">DATE(YEAR(Parâmetros!$C$4),MONTH(Parâmetros!$C$4)-3,18)</f>
        <v>46130</v>
      </c>
      <c r="C72" s="32" t="s">
        <v>215</v>
      </c>
      <c r="D72" s="33" t="s">
        <v>74</v>
      </c>
      <c r="E72" s="32"/>
      <c r="F72" s="32" t="s">
        <v>85</v>
      </c>
      <c r="G72" s="58" t="str">
        <f aca="false">IF(OR($A72="",$C72=""),"",IF(COUNTIF(Atividades!$G$3:$G$302,IFERROR(INDEX(Equipamentos!$C$3:$C$62,MATCH($A72,Equipamentos!$A$3:$A$62,0)),"")&amp;"|"&amp;$C72)=0,"Fora do catálogo",""))</f>
        <v/>
      </c>
    </row>
    <row r="73" customFormat="false" ht="18" hidden="false" customHeight="true" outlineLevel="0" collapsed="false">
      <c r="A73" s="32" t="s">
        <v>188</v>
      </c>
      <c r="B73" s="42" t="n">
        <f aca="false">DATE(YEAR(Parâmetros!$C$4),MONTH(Parâmetros!$C$4)-3,18)</f>
        <v>46130</v>
      </c>
      <c r="C73" s="32" t="s">
        <v>235</v>
      </c>
      <c r="D73" s="33" t="s">
        <v>74</v>
      </c>
      <c r="E73" s="32"/>
      <c r="F73" s="32" t="s">
        <v>85</v>
      </c>
      <c r="G73" s="58" t="str">
        <f aca="false">IF(OR($A73="",$C73=""),"",IF(COUNTIF(Atividades!$G$3:$G$302,IFERROR(INDEX(Equipamentos!$C$3:$C$62,MATCH($A73,Equipamentos!$A$3:$A$62,0)),"")&amp;"|"&amp;$C73)=0,"Fora do catálogo",""))</f>
        <v/>
      </c>
    </row>
    <row r="74" customFormat="false" ht="18" hidden="false" customHeight="true" outlineLevel="0" collapsed="false">
      <c r="A74" s="32" t="s">
        <v>188</v>
      </c>
      <c r="B74" s="42" t="n">
        <f aca="false">DATE(YEAR(Parâmetros!$C$4),MONTH(Parâmetros!$C$4)-3,18)</f>
        <v>46130</v>
      </c>
      <c r="C74" s="32" t="s">
        <v>220</v>
      </c>
      <c r="D74" s="33" t="s">
        <v>74</v>
      </c>
      <c r="E74" s="32"/>
      <c r="F74" s="32" t="s">
        <v>85</v>
      </c>
      <c r="G74" s="58" t="str">
        <f aca="false">IF(OR($A74="",$C74=""),"",IF(COUNTIF(Atividades!$G$3:$G$302,IFERROR(INDEX(Equipamentos!$C$3:$C$62,MATCH($A74,Equipamentos!$A$3:$A$62,0)),"")&amp;"|"&amp;$C74)=0,"Fora do catálogo",""))</f>
        <v/>
      </c>
    </row>
    <row r="75" customFormat="false" ht="18" hidden="false" customHeight="true" outlineLevel="0" collapsed="false">
      <c r="A75" s="32" t="s">
        <v>188</v>
      </c>
      <c r="B75" s="42" t="n">
        <f aca="false">DATE(YEAR(Parâmetros!$C$4),MONTH(Parâmetros!$C$4)-3,18)</f>
        <v>46130</v>
      </c>
      <c r="C75" s="32" t="s">
        <v>252</v>
      </c>
      <c r="D75" s="33" t="s">
        <v>74</v>
      </c>
      <c r="E75" s="32"/>
      <c r="F75" s="32" t="s">
        <v>85</v>
      </c>
      <c r="G75" s="58" t="str">
        <f aca="false">IF(OR($A75="",$C75=""),"",IF(COUNTIF(Atividades!$G$3:$G$302,IFERROR(INDEX(Equipamentos!$C$3:$C$62,MATCH($A75,Equipamentos!$A$3:$A$62,0)),"")&amp;"|"&amp;$C75)=0,"Fora do catálogo",""))</f>
        <v/>
      </c>
    </row>
    <row r="76" customFormat="false" ht="18" hidden="false" customHeight="true" outlineLevel="0" collapsed="false">
      <c r="A76" s="32" t="s">
        <v>188</v>
      </c>
      <c r="B76" s="42" t="n">
        <f aca="false">DATE(YEAR(Parâmetros!$C$4),MONTH(Parâmetros!$C$4)-3,18)</f>
        <v>46130</v>
      </c>
      <c r="C76" s="32" t="s">
        <v>223</v>
      </c>
      <c r="D76" s="33" t="s">
        <v>74</v>
      </c>
      <c r="E76" s="32"/>
      <c r="F76" s="32" t="s">
        <v>85</v>
      </c>
      <c r="G76" s="58" t="str">
        <f aca="false">IF(OR($A76="",$C76=""),"",IF(COUNTIF(Atividades!$G$3:$G$302,IFERROR(INDEX(Equipamentos!$C$3:$C$62,MATCH($A76,Equipamentos!$A$3:$A$62,0)),"")&amp;"|"&amp;$C76)=0,"Fora do catálogo",""))</f>
        <v/>
      </c>
    </row>
    <row r="77" customFormat="false" ht="18" hidden="false" customHeight="true" outlineLevel="0" collapsed="false">
      <c r="A77" s="32" t="s">
        <v>188</v>
      </c>
      <c r="B77" s="42" t="n">
        <f aca="false">DATE(YEAR(Parâmetros!$C$4),MONTH(Parâmetros!$C$4)-3,18)</f>
        <v>46130</v>
      </c>
      <c r="C77" s="32" t="s">
        <v>254</v>
      </c>
      <c r="D77" s="33" t="s">
        <v>74</v>
      </c>
      <c r="E77" s="32"/>
      <c r="F77" s="32" t="s">
        <v>85</v>
      </c>
      <c r="G77" s="58" t="str">
        <f aca="false">IF(OR($A77="",$C77=""),"",IF(COUNTIF(Atividades!$G$3:$G$302,IFERROR(INDEX(Equipamentos!$C$3:$C$62,MATCH($A77,Equipamentos!$A$3:$A$62,0)),"")&amp;"|"&amp;$C77)=0,"Fora do catálogo",""))</f>
        <v/>
      </c>
    </row>
    <row r="78" customFormat="false" ht="18" hidden="false" customHeight="true" outlineLevel="0" collapsed="false">
      <c r="A78" s="32" t="s">
        <v>188</v>
      </c>
      <c r="B78" s="42" t="n">
        <f aca="false">DATE(YEAR(Parâmetros!$C$4),MONTH(Parâmetros!$C$4)-3,18)</f>
        <v>46130</v>
      </c>
      <c r="C78" s="32" t="s">
        <v>255</v>
      </c>
      <c r="D78" s="33" t="s">
        <v>74</v>
      </c>
      <c r="E78" s="32"/>
      <c r="F78" s="32" t="s">
        <v>85</v>
      </c>
      <c r="G78" s="58" t="str">
        <f aca="false">IF(OR($A78="",$C78=""),"",IF(COUNTIF(Atividades!$G$3:$G$302,IFERROR(INDEX(Equipamentos!$C$3:$C$62,MATCH($A78,Equipamentos!$A$3:$A$62,0)),"")&amp;"|"&amp;$C78)=0,"Fora do catálogo",""))</f>
        <v/>
      </c>
    </row>
    <row r="79" customFormat="false" ht="18" hidden="false" customHeight="true" outlineLevel="0" collapsed="false">
      <c r="A79" s="32" t="s">
        <v>188</v>
      </c>
      <c r="B79" s="42" t="n">
        <f aca="false">DATE(YEAR(Parâmetros!$C$4),MONTH(Parâmetros!$C$4)-3,18)</f>
        <v>46130</v>
      </c>
      <c r="C79" s="32" t="s">
        <v>256</v>
      </c>
      <c r="D79" s="33" t="s">
        <v>74</v>
      </c>
      <c r="E79" s="32"/>
      <c r="F79" s="32" t="s">
        <v>85</v>
      </c>
      <c r="G79" s="58" t="str">
        <f aca="false">IF(OR($A79="",$C79=""),"",IF(COUNTIF(Atividades!$G$3:$G$302,IFERROR(INDEX(Equipamentos!$C$3:$C$62,MATCH($A79,Equipamentos!$A$3:$A$62,0)),"")&amp;"|"&amp;$C79)=0,"Fora do catálogo",""))</f>
        <v/>
      </c>
    </row>
    <row r="80" customFormat="false" ht="18" hidden="false" customHeight="true" outlineLevel="0" collapsed="false">
      <c r="A80" s="32" t="s">
        <v>188</v>
      </c>
      <c r="B80" s="42" t="n">
        <f aca="false">DATE(YEAR(Parâmetros!$C$4),MONTH(Parâmetros!$C$4)-3,18)</f>
        <v>46130</v>
      </c>
      <c r="C80" s="32" t="s">
        <v>258</v>
      </c>
      <c r="D80" s="33" t="s">
        <v>74</v>
      </c>
      <c r="E80" s="32"/>
      <c r="F80" s="32" t="s">
        <v>85</v>
      </c>
      <c r="G80" s="58" t="str">
        <f aca="false">IF(OR($A80="",$C80=""),"",IF(COUNTIF(Atividades!$G$3:$G$302,IFERROR(INDEX(Equipamentos!$C$3:$C$62,MATCH($A80,Equipamentos!$A$3:$A$62,0)),"")&amp;"|"&amp;$C80)=0,"Fora do catálogo",""))</f>
        <v/>
      </c>
    </row>
    <row r="81" customFormat="false" ht="18" hidden="false" customHeight="true" outlineLevel="0" collapsed="false">
      <c r="A81" s="32" t="s">
        <v>188</v>
      </c>
      <c r="B81" s="42" t="n">
        <f aca="false">DATE(YEAR(Parâmetros!$C$4),MONTH(Parâmetros!$C$4)-3,18)</f>
        <v>46130</v>
      </c>
      <c r="C81" s="32" t="s">
        <v>259</v>
      </c>
      <c r="D81" s="33" t="s">
        <v>74</v>
      </c>
      <c r="E81" s="32"/>
      <c r="F81" s="32" t="s">
        <v>85</v>
      </c>
      <c r="G81" s="58" t="str">
        <f aca="false">IF(OR($A81="",$C81=""),"",IF(COUNTIF(Atividades!$G$3:$G$302,IFERROR(INDEX(Equipamentos!$C$3:$C$62,MATCH($A81,Equipamentos!$A$3:$A$62,0)),"")&amp;"|"&amp;$C81)=0,"Fora do catálogo",""))</f>
        <v/>
      </c>
    </row>
    <row r="82" customFormat="false" ht="18" hidden="false" customHeight="true" outlineLevel="0" collapsed="false">
      <c r="A82" s="32" t="s">
        <v>188</v>
      </c>
      <c r="B82" s="42" t="n">
        <f aca="false">DATE(YEAR(Parâmetros!$C$4),MONTH(Parâmetros!$C$4)-3,18)</f>
        <v>46130</v>
      </c>
      <c r="C82" s="32" t="s">
        <v>260</v>
      </c>
      <c r="D82" s="33" t="s">
        <v>74</v>
      </c>
      <c r="E82" s="32"/>
      <c r="F82" s="32" t="s">
        <v>85</v>
      </c>
      <c r="G82" s="58" t="str">
        <f aca="false">IF(OR($A82="",$C82=""),"",IF(COUNTIF(Atividades!$G$3:$G$302,IFERROR(INDEX(Equipamentos!$C$3:$C$62,MATCH($A82,Equipamentos!$A$3:$A$62,0)),"")&amp;"|"&amp;$C82)=0,"Fora do catálogo",""))</f>
        <v/>
      </c>
    </row>
    <row r="83" customFormat="false" ht="18" hidden="false" customHeight="true" outlineLevel="0" collapsed="false">
      <c r="A83" s="32" t="s">
        <v>188</v>
      </c>
      <c r="B83" s="42" t="n">
        <f aca="false">DATE(YEAR(Parâmetros!$C$4),MONTH(Parâmetros!$C$4)-3,18)</f>
        <v>46130</v>
      </c>
      <c r="C83" s="32" t="s">
        <v>261</v>
      </c>
      <c r="D83" s="33" t="s">
        <v>74</v>
      </c>
      <c r="E83" s="32"/>
      <c r="F83" s="32" t="s">
        <v>85</v>
      </c>
      <c r="G83" s="58" t="str">
        <f aca="false">IF(OR($A83="",$C83=""),"",IF(COUNTIF(Atividades!$G$3:$G$302,IFERROR(INDEX(Equipamentos!$C$3:$C$62,MATCH($A83,Equipamentos!$A$3:$A$62,0)),"")&amp;"|"&amp;$C83)=0,"Fora do catálogo",""))</f>
        <v/>
      </c>
    </row>
    <row r="84" customFormat="false" ht="18" hidden="false" customHeight="true" outlineLevel="0" collapsed="false">
      <c r="A84" s="32" t="s">
        <v>188</v>
      </c>
      <c r="B84" s="42" t="n">
        <f aca="false">DATE(YEAR(Parâmetros!$C$4),MONTH(Parâmetros!$C$4)-3,18)</f>
        <v>46130</v>
      </c>
      <c r="C84" s="32" t="s">
        <v>262</v>
      </c>
      <c r="D84" s="33" t="s">
        <v>74</v>
      </c>
      <c r="E84" s="32"/>
      <c r="F84" s="32" t="s">
        <v>85</v>
      </c>
      <c r="G84" s="58" t="str">
        <f aca="false">IF(OR($A84="",$C84=""),"",IF(COUNTIF(Atividades!$G$3:$G$302,IFERROR(INDEX(Equipamentos!$C$3:$C$62,MATCH($A84,Equipamentos!$A$3:$A$62,0)),"")&amp;"|"&amp;$C84)=0,"Fora do catálogo",""))</f>
        <v/>
      </c>
    </row>
    <row r="85" customFormat="false" ht="18" hidden="false" customHeight="true" outlineLevel="0" collapsed="false">
      <c r="A85" s="32" t="s">
        <v>188</v>
      </c>
      <c r="B85" s="42" t="n">
        <f aca="false">DATE(YEAR(Parâmetros!$C$4),MONTH(Parâmetros!$C$4)-2,20)</f>
        <v>46162</v>
      </c>
      <c r="C85" s="32" t="s">
        <v>249</v>
      </c>
      <c r="D85" s="33" t="s">
        <v>74</v>
      </c>
      <c r="E85" s="32"/>
      <c r="F85" s="32" t="s">
        <v>85</v>
      </c>
      <c r="G85" s="58" t="str">
        <f aca="false">IF(OR($A85="",$C85=""),"",IF(COUNTIF(Atividades!$G$3:$G$302,IFERROR(INDEX(Equipamentos!$C$3:$C$62,MATCH($A85,Equipamentos!$A$3:$A$62,0)),"")&amp;"|"&amp;$C85)=0,"Fora do catálogo",""))</f>
        <v/>
      </c>
    </row>
    <row r="86" customFormat="false" ht="18" hidden="false" customHeight="true" outlineLevel="0" collapsed="false">
      <c r="A86" s="32" t="s">
        <v>188</v>
      </c>
      <c r="B86" s="42" t="n">
        <f aca="false">DATE(YEAR(Parâmetros!$C$4),MONTH(Parâmetros!$C$4)-2,20)</f>
        <v>46162</v>
      </c>
      <c r="C86" s="32" t="s">
        <v>250</v>
      </c>
      <c r="D86" s="33" t="s">
        <v>74</v>
      </c>
      <c r="E86" s="32"/>
      <c r="F86" s="32" t="s">
        <v>85</v>
      </c>
      <c r="G86" s="58" t="str">
        <f aca="false">IF(OR($A86="",$C86=""),"",IF(COUNTIF(Atividades!$G$3:$G$302,IFERROR(INDEX(Equipamentos!$C$3:$C$62,MATCH($A86,Equipamentos!$A$3:$A$62,0)),"")&amp;"|"&amp;$C86)=0,"Fora do catálogo",""))</f>
        <v/>
      </c>
    </row>
    <row r="87" customFormat="false" ht="18" hidden="false" customHeight="true" outlineLevel="0" collapsed="false">
      <c r="A87" s="32" t="s">
        <v>188</v>
      </c>
      <c r="B87" s="42" t="n">
        <f aca="false">DATE(YEAR(Parâmetros!$C$4),MONTH(Parâmetros!$C$4)-2,20)</f>
        <v>46162</v>
      </c>
      <c r="C87" s="32" t="s">
        <v>215</v>
      </c>
      <c r="D87" s="33" t="s">
        <v>74</v>
      </c>
      <c r="E87" s="32"/>
      <c r="F87" s="32" t="s">
        <v>85</v>
      </c>
      <c r="G87" s="58" t="str">
        <f aca="false">IF(OR($A87="",$C87=""),"",IF(COUNTIF(Atividades!$G$3:$G$302,IFERROR(INDEX(Equipamentos!$C$3:$C$62,MATCH($A87,Equipamentos!$A$3:$A$62,0)),"")&amp;"|"&amp;$C87)=0,"Fora do catálogo",""))</f>
        <v/>
      </c>
    </row>
    <row r="88" customFormat="false" ht="18" hidden="false" customHeight="true" outlineLevel="0" collapsed="false">
      <c r="A88" s="32" t="s">
        <v>188</v>
      </c>
      <c r="B88" s="42" t="n">
        <f aca="false">DATE(YEAR(Parâmetros!$C$4),MONTH(Parâmetros!$C$4)-2,20)</f>
        <v>46162</v>
      </c>
      <c r="C88" s="32" t="s">
        <v>235</v>
      </c>
      <c r="D88" s="33" t="s">
        <v>74</v>
      </c>
      <c r="E88" s="32"/>
      <c r="F88" s="32" t="s">
        <v>85</v>
      </c>
      <c r="G88" s="58" t="str">
        <f aca="false">IF(OR($A88="",$C88=""),"",IF(COUNTIF(Atividades!$G$3:$G$302,IFERROR(INDEX(Equipamentos!$C$3:$C$62,MATCH($A88,Equipamentos!$A$3:$A$62,0)),"")&amp;"|"&amp;$C88)=0,"Fora do catálogo",""))</f>
        <v/>
      </c>
    </row>
    <row r="89" customFormat="false" ht="18" hidden="false" customHeight="true" outlineLevel="0" collapsed="false">
      <c r="A89" s="32" t="s">
        <v>188</v>
      </c>
      <c r="B89" s="42" t="n">
        <f aca="false">DATE(YEAR(Parâmetros!$C$4),MONTH(Parâmetros!$C$4)-2,20)</f>
        <v>46162</v>
      </c>
      <c r="C89" s="32" t="s">
        <v>220</v>
      </c>
      <c r="D89" s="33" t="s">
        <v>74</v>
      </c>
      <c r="E89" s="32"/>
      <c r="F89" s="32" t="s">
        <v>85</v>
      </c>
      <c r="G89" s="58" t="str">
        <f aca="false">IF(OR($A89="",$C89=""),"",IF(COUNTIF(Atividades!$G$3:$G$302,IFERROR(INDEX(Equipamentos!$C$3:$C$62,MATCH($A89,Equipamentos!$A$3:$A$62,0)),"")&amp;"|"&amp;$C89)=0,"Fora do catálogo",""))</f>
        <v/>
      </c>
    </row>
    <row r="90" customFormat="false" ht="18" hidden="false" customHeight="true" outlineLevel="0" collapsed="false">
      <c r="A90" s="32" t="s">
        <v>188</v>
      </c>
      <c r="B90" s="42" t="n">
        <f aca="false">DATE(YEAR(Parâmetros!$C$4),MONTH(Parâmetros!$C$4)-2,20)</f>
        <v>46162</v>
      </c>
      <c r="C90" s="32" t="s">
        <v>252</v>
      </c>
      <c r="D90" s="33" t="s">
        <v>74</v>
      </c>
      <c r="E90" s="32"/>
      <c r="F90" s="32" t="s">
        <v>85</v>
      </c>
      <c r="G90" s="58" t="str">
        <f aca="false">IF(OR($A90="",$C90=""),"",IF(COUNTIF(Atividades!$G$3:$G$302,IFERROR(INDEX(Equipamentos!$C$3:$C$62,MATCH($A90,Equipamentos!$A$3:$A$62,0)),"")&amp;"|"&amp;$C90)=0,"Fora do catálogo",""))</f>
        <v/>
      </c>
    </row>
    <row r="91" customFormat="false" ht="18" hidden="false" customHeight="true" outlineLevel="0" collapsed="false">
      <c r="A91" s="32" t="s">
        <v>188</v>
      </c>
      <c r="B91" s="42" t="n">
        <f aca="false">DATE(YEAR(Parâmetros!$C$4),MONTH(Parâmetros!$C$4)-1,19)</f>
        <v>46192</v>
      </c>
      <c r="C91" s="32" t="s">
        <v>249</v>
      </c>
      <c r="D91" s="33" t="s">
        <v>74</v>
      </c>
      <c r="E91" s="32"/>
      <c r="F91" s="32" t="s">
        <v>85</v>
      </c>
      <c r="G91" s="58" t="str">
        <f aca="false">IF(OR($A91="",$C91=""),"",IF(COUNTIF(Atividades!$G$3:$G$302,IFERROR(INDEX(Equipamentos!$C$3:$C$62,MATCH($A91,Equipamentos!$A$3:$A$62,0)),"")&amp;"|"&amp;$C91)=0,"Fora do catálogo",""))</f>
        <v/>
      </c>
    </row>
    <row r="92" customFormat="false" ht="18" hidden="false" customHeight="true" outlineLevel="0" collapsed="false">
      <c r="A92" s="32" t="s">
        <v>188</v>
      </c>
      <c r="B92" s="42" t="n">
        <f aca="false">DATE(YEAR(Parâmetros!$C$4),MONTH(Parâmetros!$C$4)-1,19)</f>
        <v>46192</v>
      </c>
      <c r="C92" s="32" t="s">
        <v>250</v>
      </c>
      <c r="D92" s="33" t="s">
        <v>74</v>
      </c>
      <c r="E92" s="32"/>
      <c r="F92" s="32" t="s">
        <v>85</v>
      </c>
      <c r="G92" s="58" t="str">
        <f aca="false">IF(OR($A92="",$C92=""),"",IF(COUNTIF(Atividades!$G$3:$G$302,IFERROR(INDEX(Equipamentos!$C$3:$C$62,MATCH($A92,Equipamentos!$A$3:$A$62,0)),"")&amp;"|"&amp;$C92)=0,"Fora do catálogo",""))</f>
        <v/>
      </c>
    </row>
    <row r="93" customFormat="false" ht="18" hidden="false" customHeight="true" outlineLevel="0" collapsed="false">
      <c r="A93" s="32" t="s">
        <v>188</v>
      </c>
      <c r="B93" s="42" t="n">
        <f aca="false">DATE(YEAR(Parâmetros!$C$4),MONTH(Parâmetros!$C$4)-1,19)</f>
        <v>46192</v>
      </c>
      <c r="C93" s="32" t="s">
        <v>215</v>
      </c>
      <c r="D93" s="33" t="s">
        <v>74</v>
      </c>
      <c r="E93" s="32"/>
      <c r="F93" s="32" t="s">
        <v>85</v>
      </c>
      <c r="G93" s="58" t="str">
        <f aca="false">IF(OR($A93="",$C93=""),"",IF(COUNTIF(Atividades!$G$3:$G$302,IFERROR(INDEX(Equipamentos!$C$3:$C$62,MATCH($A93,Equipamentos!$A$3:$A$62,0)),"")&amp;"|"&amp;$C93)=0,"Fora do catálogo",""))</f>
        <v/>
      </c>
    </row>
    <row r="94" customFormat="false" ht="18" hidden="false" customHeight="true" outlineLevel="0" collapsed="false">
      <c r="A94" s="32" t="s">
        <v>188</v>
      </c>
      <c r="B94" s="42" t="n">
        <f aca="false">DATE(YEAR(Parâmetros!$C$4),MONTH(Parâmetros!$C$4)-1,19)</f>
        <v>46192</v>
      </c>
      <c r="C94" s="32" t="s">
        <v>235</v>
      </c>
      <c r="D94" s="33" t="s">
        <v>74</v>
      </c>
      <c r="E94" s="32"/>
      <c r="F94" s="32" t="s">
        <v>85</v>
      </c>
      <c r="G94" s="58" t="str">
        <f aca="false">IF(OR($A94="",$C94=""),"",IF(COUNTIF(Atividades!$G$3:$G$302,IFERROR(INDEX(Equipamentos!$C$3:$C$62,MATCH($A94,Equipamentos!$A$3:$A$62,0)),"")&amp;"|"&amp;$C94)=0,"Fora do catálogo",""))</f>
        <v/>
      </c>
    </row>
    <row r="95" customFormat="false" ht="18" hidden="false" customHeight="true" outlineLevel="0" collapsed="false">
      <c r="A95" s="32" t="s">
        <v>188</v>
      </c>
      <c r="B95" s="42" t="n">
        <f aca="false">DATE(YEAR(Parâmetros!$C$4),MONTH(Parâmetros!$C$4)-1,19)</f>
        <v>46192</v>
      </c>
      <c r="C95" s="32" t="s">
        <v>220</v>
      </c>
      <c r="D95" s="33" t="s">
        <v>74</v>
      </c>
      <c r="E95" s="32"/>
      <c r="F95" s="32" t="s">
        <v>85</v>
      </c>
      <c r="G95" s="58" t="str">
        <f aca="false">IF(OR($A95="",$C95=""),"",IF(COUNTIF(Atividades!$G$3:$G$302,IFERROR(INDEX(Equipamentos!$C$3:$C$62,MATCH($A95,Equipamentos!$A$3:$A$62,0)),"")&amp;"|"&amp;$C95)=0,"Fora do catálogo",""))</f>
        <v/>
      </c>
    </row>
    <row r="96" customFormat="false" ht="18" hidden="false" customHeight="true" outlineLevel="0" collapsed="false">
      <c r="A96" s="32" t="s">
        <v>188</v>
      </c>
      <c r="B96" s="42" t="n">
        <f aca="false">DATE(YEAR(Parâmetros!$C$4),MONTH(Parâmetros!$C$4)-1,19)</f>
        <v>46192</v>
      </c>
      <c r="C96" s="32" t="s">
        <v>252</v>
      </c>
      <c r="D96" s="33" t="s">
        <v>74</v>
      </c>
      <c r="E96" s="32"/>
      <c r="F96" s="32" t="s">
        <v>85</v>
      </c>
      <c r="G96" s="58" t="str">
        <f aca="false">IF(OR($A96="",$C96=""),"",IF(COUNTIF(Atividades!$G$3:$G$302,IFERROR(INDEX(Equipamentos!$C$3:$C$62,MATCH($A96,Equipamentos!$A$3:$A$62,0)),"")&amp;"|"&amp;$C96)=0,"Fora do catálogo",""))</f>
        <v/>
      </c>
    </row>
    <row r="97" customFormat="false" ht="18" hidden="false" customHeight="true" outlineLevel="0" collapsed="false">
      <c r="A97" s="32" t="s">
        <v>195</v>
      </c>
      <c r="B97" s="42" t="n">
        <f aca="false">DATE(YEAR(Parâmetros!$C$4),MONTH(Parâmetros!$C$4)-3,22)</f>
        <v>46134</v>
      </c>
      <c r="C97" s="32" t="s">
        <v>265</v>
      </c>
      <c r="D97" s="33" t="s">
        <v>74</v>
      </c>
      <c r="E97" s="32"/>
      <c r="F97" s="32" t="s">
        <v>89</v>
      </c>
      <c r="G97" s="58" t="str">
        <f aca="false">IF(OR($A97="",$C97=""),"",IF(COUNTIF(Atividades!$G$3:$G$302,IFERROR(INDEX(Equipamentos!$C$3:$C$62,MATCH($A97,Equipamentos!$A$3:$A$62,0)),"")&amp;"|"&amp;$C97)=0,"Fora do catálogo",""))</f>
        <v/>
      </c>
    </row>
    <row r="98" customFormat="false" ht="18" hidden="false" customHeight="true" outlineLevel="0" collapsed="false">
      <c r="A98" s="32" t="s">
        <v>195</v>
      </c>
      <c r="B98" s="42" t="n">
        <f aca="false">DATE(YEAR(Parâmetros!$C$4),MONTH(Parâmetros!$C$4)-3,22)</f>
        <v>46134</v>
      </c>
      <c r="C98" s="32" t="s">
        <v>215</v>
      </c>
      <c r="D98" s="33" t="s">
        <v>74</v>
      </c>
      <c r="E98" s="32"/>
      <c r="F98" s="32" t="s">
        <v>89</v>
      </c>
      <c r="G98" s="58" t="str">
        <f aca="false">IF(OR($A98="",$C98=""),"",IF(COUNTIF(Atividades!$G$3:$G$302,IFERROR(INDEX(Equipamentos!$C$3:$C$62,MATCH($A98,Equipamentos!$A$3:$A$62,0)),"")&amp;"|"&amp;$C98)=0,"Fora do catálogo",""))</f>
        <v/>
      </c>
    </row>
    <row r="99" customFormat="false" ht="18" hidden="false" customHeight="true" outlineLevel="0" collapsed="false">
      <c r="A99" s="32" t="s">
        <v>195</v>
      </c>
      <c r="B99" s="42" t="n">
        <f aca="false">DATE(YEAR(Parâmetros!$C$4),MONTH(Parâmetros!$C$4)-3,22)</f>
        <v>46134</v>
      </c>
      <c r="C99" s="32" t="s">
        <v>235</v>
      </c>
      <c r="D99" s="33" t="s">
        <v>74</v>
      </c>
      <c r="E99" s="32"/>
      <c r="F99" s="32" t="s">
        <v>89</v>
      </c>
      <c r="G99" s="58" t="str">
        <f aca="false">IF(OR($A99="",$C99=""),"",IF(COUNTIF(Atividades!$G$3:$G$302,IFERROR(INDEX(Equipamentos!$C$3:$C$62,MATCH($A99,Equipamentos!$A$3:$A$62,0)),"")&amp;"|"&amp;$C99)=0,"Fora do catálogo",""))</f>
        <v/>
      </c>
    </row>
    <row r="100" customFormat="false" ht="18" hidden="false" customHeight="true" outlineLevel="0" collapsed="false">
      <c r="A100" s="32" t="s">
        <v>195</v>
      </c>
      <c r="B100" s="42" t="n">
        <f aca="false">DATE(YEAR(Parâmetros!$C$4),MONTH(Parâmetros!$C$4)-3,22)</f>
        <v>46134</v>
      </c>
      <c r="C100" s="32" t="s">
        <v>220</v>
      </c>
      <c r="D100" s="33" t="s">
        <v>74</v>
      </c>
      <c r="E100" s="32"/>
      <c r="F100" s="32" t="s">
        <v>89</v>
      </c>
      <c r="G100" s="58" t="str">
        <f aca="false">IF(OR($A100="",$C100=""),"",IF(COUNTIF(Atividades!$G$3:$G$302,IFERROR(INDEX(Equipamentos!$C$3:$C$62,MATCH($A100,Equipamentos!$A$3:$A$62,0)),"")&amp;"|"&amp;$C100)=0,"Fora do catálogo",""))</f>
        <v/>
      </c>
    </row>
    <row r="101" customFormat="false" ht="18" hidden="false" customHeight="true" outlineLevel="0" collapsed="false">
      <c r="A101" s="32" t="s">
        <v>195</v>
      </c>
      <c r="B101" s="42" t="n">
        <f aca="false">DATE(YEAR(Parâmetros!$C$4),MONTH(Parâmetros!$C$4)-3,22)</f>
        <v>46134</v>
      </c>
      <c r="C101" s="32" t="s">
        <v>252</v>
      </c>
      <c r="D101" s="33" t="s">
        <v>74</v>
      </c>
      <c r="E101" s="32"/>
      <c r="F101" s="32" t="s">
        <v>89</v>
      </c>
      <c r="G101" s="58" t="str">
        <f aca="false">IF(OR($A101="",$C101=""),"",IF(COUNTIF(Atividades!$G$3:$G$302,IFERROR(INDEX(Equipamentos!$C$3:$C$62,MATCH($A101,Equipamentos!$A$3:$A$62,0)),"")&amp;"|"&amp;$C101)=0,"Fora do catálogo",""))</f>
        <v/>
      </c>
    </row>
    <row r="102" customFormat="false" ht="18" hidden="false" customHeight="true" outlineLevel="0" collapsed="false">
      <c r="A102" s="32" t="s">
        <v>195</v>
      </c>
      <c r="B102" s="42" t="n">
        <f aca="false">DATE(YEAR(Parâmetros!$C$4),MONTH(Parâmetros!$C$4)-3,22)</f>
        <v>46134</v>
      </c>
      <c r="C102" s="32" t="s">
        <v>223</v>
      </c>
      <c r="D102" s="33" t="s">
        <v>74</v>
      </c>
      <c r="E102" s="32"/>
      <c r="F102" s="32" t="s">
        <v>89</v>
      </c>
      <c r="G102" s="58" t="str">
        <f aca="false">IF(OR($A102="",$C102=""),"",IF(COUNTIF(Atividades!$G$3:$G$302,IFERROR(INDEX(Equipamentos!$C$3:$C$62,MATCH($A102,Equipamentos!$A$3:$A$62,0)),"")&amp;"|"&amp;$C102)=0,"Fora do catálogo",""))</f>
        <v/>
      </c>
    </row>
    <row r="103" customFormat="false" ht="18" hidden="false" customHeight="true" outlineLevel="0" collapsed="false">
      <c r="A103" s="32" t="s">
        <v>195</v>
      </c>
      <c r="B103" s="42" t="n">
        <f aca="false">DATE(YEAR(Parâmetros!$C$4),MONTH(Parâmetros!$C$4)-3,22)</f>
        <v>46134</v>
      </c>
      <c r="C103" s="32" t="s">
        <v>266</v>
      </c>
      <c r="D103" s="33" t="s">
        <v>74</v>
      </c>
      <c r="E103" s="32"/>
      <c r="F103" s="32" t="s">
        <v>89</v>
      </c>
      <c r="G103" s="58" t="str">
        <f aca="false">IF(OR($A103="",$C103=""),"",IF(COUNTIF(Atividades!$G$3:$G$302,IFERROR(INDEX(Equipamentos!$C$3:$C$62,MATCH($A103,Equipamentos!$A$3:$A$62,0)),"")&amp;"|"&amp;$C103)=0,"Fora do catálogo",""))</f>
        <v/>
      </c>
    </row>
    <row r="104" customFormat="false" ht="18" hidden="false" customHeight="true" outlineLevel="0" collapsed="false">
      <c r="A104" s="32" t="s">
        <v>195</v>
      </c>
      <c r="B104" s="42" t="n">
        <f aca="false">DATE(YEAR(Parâmetros!$C$4),MONTH(Parâmetros!$C$4)-3,22)</f>
        <v>46134</v>
      </c>
      <c r="C104" s="32" t="s">
        <v>267</v>
      </c>
      <c r="D104" s="33" t="s">
        <v>74</v>
      </c>
      <c r="E104" s="32"/>
      <c r="F104" s="32" t="s">
        <v>89</v>
      </c>
      <c r="G104" s="58" t="str">
        <f aca="false">IF(OR($A104="",$C104=""),"",IF(COUNTIF(Atividades!$G$3:$G$302,IFERROR(INDEX(Equipamentos!$C$3:$C$62,MATCH($A104,Equipamentos!$A$3:$A$62,0)),"")&amp;"|"&amp;$C104)=0,"Fora do catálogo",""))</f>
        <v/>
      </c>
    </row>
    <row r="105" customFormat="false" ht="18" hidden="false" customHeight="true" outlineLevel="0" collapsed="false">
      <c r="A105" s="32" t="s">
        <v>195</v>
      </c>
      <c r="B105" s="42" t="n">
        <f aca="false">DATE(YEAR(Parâmetros!$C$4),MONTH(Parâmetros!$C$4)-3,22)</f>
        <v>46134</v>
      </c>
      <c r="C105" s="32" t="s">
        <v>269</v>
      </c>
      <c r="D105" s="33" t="s">
        <v>74</v>
      </c>
      <c r="E105" s="32"/>
      <c r="F105" s="32" t="s">
        <v>89</v>
      </c>
      <c r="G105" s="58" t="str">
        <f aca="false">IF(OR($A105="",$C105=""),"",IF(COUNTIF(Atividades!$G$3:$G$302,IFERROR(INDEX(Equipamentos!$C$3:$C$62,MATCH($A105,Equipamentos!$A$3:$A$62,0)),"")&amp;"|"&amp;$C105)=0,"Fora do catálogo",""))</f>
        <v/>
      </c>
    </row>
    <row r="106" customFormat="false" ht="18" hidden="false" customHeight="true" outlineLevel="0" collapsed="false">
      <c r="A106" s="32" t="s">
        <v>195</v>
      </c>
      <c r="B106" s="42" t="n">
        <f aca="false">DATE(YEAR(Parâmetros!$C$4),MONTH(Parâmetros!$C$4)-1,21)</f>
        <v>46194</v>
      </c>
      <c r="C106" s="32" t="s">
        <v>265</v>
      </c>
      <c r="D106" s="33" t="s">
        <v>79</v>
      </c>
      <c r="E106" s="32" t="s">
        <v>315</v>
      </c>
      <c r="F106" s="32" t="s">
        <v>89</v>
      </c>
      <c r="G106" s="58" t="str">
        <f aca="false">IF(OR($A106="",$C106=""),"",IF(COUNTIF(Atividades!$G$3:$G$302,IFERROR(INDEX(Equipamentos!$C$3:$C$62,MATCH($A106,Equipamentos!$A$3:$A$62,0)),"")&amp;"|"&amp;$C106)=0,"Fora do catálogo",""))</f>
        <v/>
      </c>
    </row>
    <row r="107" customFormat="false" ht="18" hidden="false" customHeight="true" outlineLevel="0" collapsed="false">
      <c r="A107" s="32" t="s">
        <v>195</v>
      </c>
      <c r="B107" s="42" t="n">
        <f aca="false">DATE(YEAR(Parâmetros!$C$4),MONTH(Parâmetros!$C$4)-1,21)</f>
        <v>46194</v>
      </c>
      <c r="C107" s="32" t="s">
        <v>215</v>
      </c>
      <c r="D107" s="33" t="s">
        <v>79</v>
      </c>
      <c r="E107" s="32" t="s">
        <v>315</v>
      </c>
      <c r="F107" s="32" t="s">
        <v>89</v>
      </c>
      <c r="G107" s="58" t="str">
        <f aca="false">IF(OR($A107="",$C107=""),"",IF(COUNTIF(Atividades!$G$3:$G$302,IFERROR(INDEX(Equipamentos!$C$3:$C$62,MATCH($A107,Equipamentos!$A$3:$A$62,0)),"")&amp;"|"&amp;$C107)=0,"Fora do catálogo",""))</f>
        <v/>
      </c>
    </row>
    <row r="108" customFormat="false" ht="18" hidden="false" customHeight="true" outlineLevel="0" collapsed="false">
      <c r="A108" s="32" t="s">
        <v>195</v>
      </c>
      <c r="B108" s="42" t="n">
        <f aca="false">DATE(YEAR(Parâmetros!$C$4),MONTH(Parâmetros!$C$4)-1,21)</f>
        <v>46194</v>
      </c>
      <c r="C108" s="32" t="s">
        <v>235</v>
      </c>
      <c r="D108" s="33" t="s">
        <v>74</v>
      </c>
      <c r="E108" s="32"/>
      <c r="F108" s="32" t="s">
        <v>89</v>
      </c>
      <c r="G108" s="58" t="str">
        <f aca="false">IF(OR($A108="",$C108=""),"",IF(COUNTIF(Atividades!$G$3:$G$302,IFERROR(INDEX(Equipamentos!$C$3:$C$62,MATCH($A108,Equipamentos!$A$3:$A$62,0)),"")&amp;"|"&amp;$C108)=0,"Fora do catálogo",""))</f>
        <v/>
      </c>
    </row>
    <row r="109" customFormat="false" ht="18" hidden="false" customHeight="true" outlineLevel="0" collapsed="false">
      <c r="A109" s="32" t="s">
        <v>195</v>
      </c>
      <c r="B109" s="42" t="n">
        <f aca="false">DATE(YEAR(Parâmetros!$C$4),MONTH(Parâmetros!$C$4)-1,21)</f>
        <v>46194</v>
      </c>
      <c r="C109" s="32" t="s">
        <v>220</v>
      </c>
      <c r="D109" s="33" t="s">
        <v>74</v>
      </c>
      <c r="E109" s="32"/>
      <c r="F109" s="32" t="s">
        <v>89</v>
      </c>
      <c r="G109" s="58" t="str">
        <f aca="false">IF(OR($A109="",$C109=""),"",IF(COUNTIF(Atividades!$G$3:$G$302,IFERROR(INDEX(Equipamentos!$C$3:$C$62,MATCH($A109,Equipamentos!$A$3:$A$62,0)),"")&amp;"|"&amp;$C109)=0,"Fora do catálogo",""))</f>
        <v/>
      </c>
    </row>
    <row r="110" customFormat="false" ht="18" hidden="false" customHeight="true" outlineLevel="0" collapsed="false">
      <c r="A110" s="32" t="s">
        <v>195</v>
      </c>
      <c r="B110" s="42" t="n">
        <f aca="false">DATE(YEAR(Parâmetros!$C$4),MONTH(Parâmetros!$C$4)-1,21)</f>
        <v>46194</v>
      </c>
      <c r="C110" s="32" t="s">
        <v>252</v>
      </c>
      <c r="D110" s="33" t="s">
        <v>74</v>
      </c>
      <c r="E110" s="32"/>
      <c r="F110" s="32" t="s">
        <v>89</v>
      </c>
      <c r="G110" s="58" t="str">
        <f aca="false">IF(OR($A110="",$C110=""),"",IF(COUNTIF(Atividades!$G$3:$G$302,IFERROR(INDEX(Equipamentos!$C$3:$C$62,MATCH($A110,Equipamentos!$A$3:$A$62,0)),"")&amp;"|"&amp;$C110)=0,"Fora do catálogo",""))</f>
        <v/>
      </c>
    </row>
    <row r="111" customFormat="false" ht="18" hidden="false" customHeight="true" outlineLevel="0" collapsed="false">
      <c r="A111" s="32" t="s">
        <v>185</v>
      </c>
      <c r="B111" s="42" t="n">
        <f aca="false">DATE(YEAR(Parâmetros!$C$4),MONTH(Parâmetros!$C$4)-2,25)</f>
        <v>46167</v>
      </c>
      <c r="C111" s="32" t="s">
        <v>215</v>
      </c>
      <c r="D111" s="33" t="s">
        <v>74</v>
      </c>
      <c r="E111" s="32"/>
      <c r="F111" s="32" t="s">
        <v>89</v>
      </c>
      <c r="G111" s="58" t="str">
        <f aca="false">IF(OR($A111="",$C111=""),"",IF(COUNTIF(Atividades!$G$3:$G$302,IFERROR(INDEX(Equipamentos!$C$3:$C$62,MATCH($A111,Equipamentos!$A$3:$A$62,0)),"")&amp;"|"&amp;$C111)=0,"Fora do catálogo",""))</f>
        <v/>
      </c>
    </row>
    <row r="112" customFormat="false" ht="18" hidden="false" customHeight="true" outlineLevel="0" collapsed="false">
      <c r="A112" s="32" t="s">
        <v>185</v>
      </c>
      <c r="B112" s="42" t="n">
        <f aca="false">DATE(YEAR(Parâmetros!$C$4),MONTH(Parâmetros!$C$4)-2,25)</f>
        <v>46167</v>
      </c>
      <c r="C112" s="32" t="s">
        <v>242</v>
      </c>
      <c r="D112" s="33" t="s">
        <v>74</v>
      </c>
      <c r="E112" s="32"/>
      <c r="F112" s="32" t="s">
        <v>89</v>
      </c>
      <c r="G112" s="58" t="str">
        <f aca="false">IF(OR($A112="",$C112=""),"",IF(COUNTIF(Atividades!$G$3:$G$302,IFERROR(INDEX(Equipamentos!$C$3:$C$62,MATCH($A112,Equipamentos!$A$3:$A$62,0)),"")&amp;"|"&amp;$C112)=0,"Fora do catálogo",""))</f>
        <v/>
      </c>
    </row>
    <row r="113" customFormat="false" ht="18" hidden="false" customHeight="true" outlineLevel="0" collapsed="false">
      <c r="A113" s="32" t="s">
        <v>185</v>
      </c>
      <c r="B113" s="42" t="n">
        <f aca="false">DATE(YEAR(Parâmetros!$C$4),MONTH(Parâmetros!$C$4)-2,25)</f>
        <v>46167</v>
      </c>
      <c r="C113" s="32" t="s">
        <v>235</v>
      </c>
      <c r="D113" s="33" t="s">
        <v>74</v>
      </c>
      <c r="E113" s="32"/>
      <c r="F113" s="32" t="s">
        <v>89</v>
      </c>
      <c r="G113" s="58" t="str">
        <f aca="false">IF(OR($A113="",$C113=""),"",IF(COUNTIF(Atividades!$G$3:$G$302,IFERROR(INDEX(Equipamentos!$C$3:$C$62,MATCH($A113,Equipamentos!$A$3:$A$62,0)),"")&amp;"|"&amp;$C113)=0,"Fora do catálogo",""))</f>
        <v/>
      </c>
    </row>
    <row r="114" customFormat="false" ht="18" hidden="false" customHeight="true" outlineLevel="0" collapsed="false">
      <c r="A114" s="32" t="s">
        <v>185</v>
      </c>
      <c r="B114" s="42" t="n">
        <f aca="false">DATE(YEAR(Parâmetros!$C$4),MONTH(Parâmetros!$C$4)-2,25)</f>
        <v>46167</v>
      </c>
      <c r="C114" s="32" t="s">
        <v>220</v>
      </c>
      <c r="D114" s="33" t="s">
        <v>74</v>
      </c>
      <c r="E114" s="32"/>
      <c r="F114" s="32" t="s">
        <v>89</v>
      </c>
      <c r="G114" s="58" t="str">
        <f aca="false">IF(OR($A114="",$C114=""),"",IF(COUNTIF(Atividades!$G$3:$G$302,IFERROR(INDEX(Equipamentos!$C$3:$C$62,MATCH($A114,Equipamentos!$A$3:$A$62,0)),"")&amp;"|"&amp;$C114)=0,"Fora do catálogo",""))</f>
        <v/>
      </c>
    </row>
    <row r="115" customFormat="false" ht="18" hidden="false" customHeight="true" outlineLevel="0" collapsed="false">
      <c r="A115" s="32" t="s">
        <v>182</v>
      </c>
      <c r="B115" s="42" t="n">
        <f aca="false">DATE(YEAR(Parâmetros!$C$4),MONTH(Parâmetros!$C$4)-1,24)</f>
        <v>46197</v>
      </c>
      <c r="C115" s="32" t="s">
        <v>215</v>
      </c>
      <c r="D115" s="33" t="s">
        <v>74</v>
      </c>
      <c r="E115" s="32"/>
      <c r="F115" s="32" t="s">
        <v>89</v>
      </c>
      <c r="G115" s="58" t="str">
        <f aca="false">IF(OR($A115="",$C115=""),"",IF(COUNTIF(Atividades!$G$3:$G$302,IFERROR(INDEX(Equipamentos!$C$3:$C$62,MATCH($A115,Equipamentos!$A$3:$A$62,0)),"")&amp;"|"&amp;$C115)=0,"Fora do catálogo",""))</f>
        <v/>
      </c>
    </row>
    <row r="116" customFormat="false" ht="18" hidden="false" customHeight="true" outlineLevel="0" collapsed="false">
      <c r="A116" s="32" t="s">
        <v>182</v>
      </c>
      <c r="B116" s="42" t="n">
        <f aca="false">DATE(YEAR(Parâmetros!$C$4),MONTH(Parâmetros!$C$4)-1,24)</f>
        <v>46197</v>
      </c>
      <c r="C116" s="32" t="s">
        <v>216</v>
      </c>
      <c r="D116" s="33" t="s">
        <v>74</v>
      </c>
      <c r="E116" s="32"/>
      <c r="F116" s="32" t="s">
        <v>89</v>
      </c>
      <c r="G116" s="58" t="str">
        <f aca="false">IF(OR($A116="",$C116=""),"",IF(COUNTIF(Atividades!$G$3:$G$302,IFERROR(INDEX(Equipamentos!$C$3:$C$62,MATCH($A116,Equipamentos!$A$3:$A$62,0)),"")&amp;"|"&amp;$C116)=0,"Fora do catálogo",""))</f>
        <v/>
      </c>
    </row>
    <row r="117" customFormat="false" ht="18" hidden="false" customHeight="true" outlineLevel="0" collapsed="false">
      <c r="A117" s="32" t="s">
        <v>182</v>
      </c>
      <c r="B117" s="42" t="n">
        <f aca="false">DATE(YEAR(Parâmetros!$C$4),MONTH(Parâmetros!$C$4)-1,24)</f>
        <v>46197</v>
      </c>
      <c r="C117" s="32" t="s">
        <v>235</v>
      </c>
      <c r="D117" s="33" t="s">
        <v>74</v>
      </c>
      <c r="E117" s="32"/>
      <c r="F117" s="32" t="s">
        <v>89</v>
      </c>
      <c r="G117" s="58" t="str">
        <f aca="false">IF(OR($A117="",$C117=""),"",IF(COUNTIF(Atividades!$G$3:$G$302,IFERROR(INDEX(Equipamentos!$C$3:$C$62,MATCH($A117,Equipamentos!$A$3:$A$62,0)),"")&amp;"|"&amp;$C117)=0,"Fora do catálogo",""))</f>
        <v/>
      </c>
    </row>
    <row r="118" customFormat="false" ht="18" hidden="false" customHeight="true" outlineLevel="0" collapsed="false">
      <c r="A118" s="32" t="s">
        <v>182</v>
      </c>
      <c r="B118" s="42" t="n">
        <f aca="false">DATE(YEAR(Parâmetros!$C$4),MONTH(Parâmetros!$C$4)-1,24)</f>
        <v>46197</v>
      </c>
      <c r="C118" s="32" t="s">
        <v>236</v>
      </c>
      <c r="D118" s="33" t="s">
        <v>74</v>
      </c>
      <c r="E118" s="32"/>
      <c r="F118" s="32" t="s">
        <v>89</v>
      </c>
      <c r="G118" s="58" t="str">
        <f aca="false">IF(OR($A118="",$C118=""),"",IF(COUNTIF(Atividades!$G$3:$G$302,IFERROR(INDEX(Equipamentos!$C$3:$C$62,MATCH($A118,Equipamentos!$A$3:$A$62,0)),"")&amp;"|"&amp;$C118)=0,"Fora do catálogo",""))</f>
        <v/>
      </c>
    </row>
    <row r="119" customFormat="false" ht="18" hidden="false" customHeight="true" outlineLevel="0" collapsed="false">
      <c r="A119" s="32" t="s">
        <v>182</v>
      </c>
      <c r="B119" s="42" t="n">
        <f aca="false">DATE(YEAR(Parâmetros!$C$4),MONTH(Parâmetros!$C$4)-1,24)</f>
        <v>46197</v>
      </c>
      <c r="C119" s="32" t="s">
        <v>238</v>
      </c>
      <c r="D119" s="33" t="s">
        <v>74</v>
      </c>
      <c r="E119" s="32"/>
      <c r="F119" s="32" t="s">
        <v>89</v>
      </c>
      <c r="G119" s="58" t="str">
        <f aca="false">IF(OR($A119="",$C119=""),"",IF(COUNTIF(Atividades!$G$3:$G$302,IFERROR(INDEX(Equipamentos!$C$3:$C$62,MATCH($A119,Equipamentos!$A$3:$A$62,0)),"")&amp;"|"&amp;$C119)=0,"Fora do catálogo",""))</f>
        <v/>
      </c>
    </row>
    <row r="120" customFormat="false" ht="18" hidden="false" customHeight="true" outlineLevel="0" collapsed="false">
      <c r="A120" s="32"/>
      <c r="B120" s="42"/>
      <c r="C120" s="32"/>
      <c r="D120" s="33"/>
      <c r="E120" s="32"/>
      <c r="F120" s="32"/>
      <c r="G120" s="58" t="str">
        <f aca="false">IF(OR($A120="",$C120=""),"",IF(COUNTIF(Atividades!$G$3:$G$302,IFERROR(INDEX(Equipamentos!$C$3:$C$62,MATCH($A120,Equipamentos!$A$3:$A$62,0)),"")&amp;"|"&amp;$C120)=0,"Fora do catálogo",""))</f>
        <v/>
      </c>
    </row>
    <row r="121" customFormat="false" ht="18" hidden="false" customHeight="true" outlineLevel="0" collapsed="false">
      <c r="A121" s="32"/>
      <c r="B121" s="42"/>
      <c r="C121" s="32"/>
      <c r="D121" s="33"/>
      <c r="E121" s="32"/>
      <c r="F121" s="32"/>
      <c r="G121" s="58" t="str">
        <f aca="false">IF(OR($A121="",$C121=""),"",IF(COUNTIF(Atividades!$G$3:$G$302,IFERROR(INDEX(Equipamentos!$C$3:$C$62,MATCH($A121,Equipamentos!$A$3:$A$62,0)),"")&amp;"|"&amp;$C121)=0,"Fora do catálogo",""))</f>
        <v/>
      </c>
    </row>
    <row r="122" customFormat="false" ht="18" hidden="false" customHeight="true" outlineLevel="0" collapsed="false">
      <c r="A122" s="32"/>
      <c r="B122" s="42"/>
      <c r="C122" s="32"/>
      <c r="D122" s="33"/>
      <c r="E122" s="32"/>
      <c r="F122" s="32"/>
      <c r="G122" s="58" t="str">
        <f aca="false">IF(OR($A122="",$C122=""),"",IF(COUNTIF(Atividades!$G$3:$G$302,IFERROR(INDEX(Equipamentos!$C$3:$C$62,MATCH($A122,Equipamentos!$A$3:$A$62,0)),"")&amp;"|"&amp;$C122)=0,"Fora do catálogo",""))</f>
        <v/>
      </c>
    </row>
    <row r="123" customFormat="false" ht="18" hidden="false" customHeight="true" outlineLevel="0" collapsed="false">
      <c r="A123" s="32"/>
      <c r="B123" s="42"/>
      <c r="C123" s="32"/>
      <c r="D123" s="33"/>
      <c r="E123" s="32"/>
      <c r="F123" s="32"/>
      <c r="G123" s="58" t="str">
        <f aca="false">IF(OR($A123="",$C123=""),"",IF(COUNTIF(Atividades!$G$3:$G$302,IFERROR(INDEX(Equipamentos!$C$3:$C$62,MATCH($A123,Equipamentos!$A$3:$A$62,0)),"")&amp;"|"&amp;$C123)=0,"Fora do catálogo",""))</f>
        <v/>
      </c>
    </row>
    <row r="124" customFormat="false" ht="18" hidden="false" customHeight="true" outlineLevel="0" collapsed="false">
      <c r="A124" s="32"/>
      <c r="B124" s="42"/>
      <c r="C124" s="32"/>
      <c r="D124" s="33"/>
      <c r="E124" s="32"/>
      <c r="F124" s="32"/>
      <c r="G124" s="58" t="str">
        <f aca="false">IF(OR($A124="",$C124=""),"",IF(COUNTIF(Atividades!$G$3:$G$302,IFERROR(INDEX(Equipamentos!$C$3:$C$62,MATCH($A124,Equipamentos!$A$3:$A$62,0)),"")&amp;"|"&amp;$C124)=0,"Fora do catálogo",""))</f>
        <v/>
      </c>
    </row>
    <row r="125" customFormat="false" ht="18" hidden="false" customHeight="true" outlineLevel="0" collapsed="false">
      <c r="A125" s="32"/>
      <c r="B125" s="42"/>
      <c r="C125" s="32"/>
      <c r="D125" s="33"/>
      <c r="E125" s="32"/>
      <c r="F125" s="32"/>
      <c r="G125" s="58" t="str">
        <f aca="false">IF(OR($A125="",$C125=""),"",IF(COUNTIF(Atividades!$G$3:$G$302,IFERROR(INDEX(Equipamentos!$C$3:$C$62,MATCH($A125,Equipamentos!$A$3:$A$62,0)),"")&amp;"|"&amp;$C125)=0,"Fora do catálogo",""))</f>
        <v/>
      </c>
    </row>
    <row r="126" customFormat="false" ht="18" hidden="false" customHeight="true" outlineLevel="0" collapsed="false">
      <c r="A126" s="32"/>
      <c r="B126" s="42"/>
      <c r="C126" s="32"/>
      <c r="D126" s="33"/>
      <c r="E126" s="32"/>
      <c r="F126" s="32"/>
      <c r="G126" s="58" t="str">
        <f aca="false">IF(OR($A126="",$C126=""),"",IF(COUNTIF(Atividades!$G$3:$G$302,IFERROR(INDEX(Equipamentos!$C$3:$C$62,MATCH($A126,Equipamentos!$A$3:$A$62,0)),"")&amp;"|"&amp;$C126)=0,"Fora do catálogo",""))</f>
        <v/>
      </c>
    </row>
    <row r="127" customFormat="false" ht="18" hidden="false" customHeight="true" outlineLevel="0" collapsed="false">
      <c r="A127" s="32"/>
      <c r="B127" s="42"/>
      <c r="C127" s="32"/>
      <c r="D127" s="33"/>
      <c r="E127" s="32"/>
      <c r="F127" s="32"/>
      <c r="G127" s="58" t="str">
        <f aca="false">IF(OR($A127="",$C127=""),"",IF(COUNTIF(Atividades!$G$3:$G$302,IFERROR(INDEX(Equipamentos!$C$3:$C$62,MATCH($A127,Equipamentos!$A$3:$A$62,0)),"")&amp;"|"&amp;$C127)=0,"Fora do catálogo",""))</f>
        <v/>
      </c>
    </row>
    <row r="128" customFormat="false" ht="18" hidden="false" customHeight="true" outlineLevel="0" collapsed="false">
      <c r="A128" s="32"/>
      <c r="B128" s="42"/>
      <c r="C128" s="32"/>
      <c r="D128" s="33"/>
      <c r="E128" s="32"/>
      <c r="F128" s="32"/>
      <c r="G128" s="58" t="str">
        <f aca="false">IF(OR($A128="",$C128=""),"",IF(COUNTIF(Atividades!$G$3:$G$302,IFERROR(INDEX(Equipamentos!$C$3:$C$62,MATCH($A128,Equipamentos!$A$3:$A$62,0)),"")&amp;"|"&amp;$C128)=0,"Fora do catálogo",""))</f>
        <v/>
      </c>
    </row>
    <row r="129" customFormat="false" ht="18" hidden="false" customHeight="true" outlineLevel="0" collapsed="false">
      <c r="A129" s="32"/>
      <c r="B129" s="42"/>
      <c r="C129" s="32"/>
      <c r="D129" s="33"/>
      <c r="E129" s="32"/>
      <c r="F129" s="32"/>
      <c r="G129" s="58" t="str">
        <f aca="false">IF(OR($A129="",$C129=""),"",IF(COUNTIF(Atividades!$G$3:$G$302,IFERROR(INDEX(Equipamentos!$C$3:$C$62,MATCH($A129,Equipamentos!$A$3:$A$62,0)),"")&amp;"|"&amp;$C129)=0,"Fora do catálogo",""))</f>
        <v/>
      </c>
    </row>
    <row r="130" customFormat="false" ht="18" hidden="false" customHeight="true" outlineLevel="0" collapsed="false">
      <c r="A130" s="32"/>
      <c r="B130" s="42"/>
      <c r="C130" s="32"/>
      <c r="D130" s="33"/>
      <c r="E130" s="32"/>
      <c r="F130" s="32"/>
      <c r="G130" s="58" t="str">
        <f aca="false">IF(OR($A130="",$C130=""),"",IF(COUNTIF(Atividades!$G$3:$G$302,IFERROR(INDEX(Equipamentos!$C$3:$C$62,MATCH($A130,Equipamentos!$A$3:$A$62,0)),"")&amp;"|"&amp;$C130)=0,"Fora do catálogo",""))</f>
        <v/>
      </c>
    </row>
    <row r="131" customFormat="false" ht="18" hidden="false" customHeight="true" outlineLevel="0" collapsed="false">
      <c r="A131" s="32"/>
      <c r="B131" s="42"/>
      <c r="C131" s="32"/>
      <c r="D131" s="33"/>
      <c r="E131" s="32"/>
      <c r="F131" s="32"/>
      <c r="G131" s="58" t="str">
        <f aca="false">IF(OR($A131="",$C131=""),"",IF(COUNTIF(Atividades!$G$3:$G$302,IFERROR(INDEX(Equipamentos!$C$3:$C$62,MATCH($A131,Equipamentos!$A$3:$A$62,0)),"")&amp;"|"&amp;$C131)=0,"Fora do catálogo",""))</f>
        <v/>
      </c>
    </row>
    <row r="132" customFormat="false" ht="18" hidden="false" customHeight="true" outlineLevel="0" collapsed="false">
      <c r="A132" s="32"/>
      <c r="B132" s="42"/>
      <c r="C132" s="32"/>
      <c r="D132" s="33"/>
      <c r="E132" s="32"/>
      <c r="F132" s="32"/>
      <c r="G132" s="58" t="str">
        <f aca="false">IF(OR($A132="",$C132=""),"",IF(COUNTIF(Atividades!$G$3:$G$302,IFERROR(INDEX(Equipamentos!$C$3:$C$62,MATCH($A132,Equipamentos!$A$3:$A$62,0)),"")&amp;"|"&amp;$C132)=0,"Fora do catálogo",""))</f>
        <v/>
      </c>
    </row>
    <row r="133" customFormat="false" ht="18" hidden="false" customHeight="true" outlineLevel="0" collapsed="false">
      <c r="A133" s="32"/>
      <c r="B133" s="42"/>
      <c r="C133" s="32"/>
      <c r="D133" s="33"/>
      <c r="E133" s="32"/>
      <c r="F133" s="32"/>
      <c r="G133" s="58" t="str">
        <f aca="false">IF(OR($A133="",$C133=""),"",IF(COUNTIF(Atividades!$G$3:$G$302,IFERROR(INDEX(Equipamentos!$C$3:$C$62,MATCH($A133,Equipamentos!$A$3:$A$62,0)),"")&amp;"|"&amp;$C133)=0,"Fora do catálogo",""))</f>
        <v/>
      </c>
    </row>
    <row r="134" customFormat="false" ht="18" hidden="false" customHeight="true" outlineLevel="0" collapsed="false">
      <c r="A134" s="32"/>
      <c r="B134" s="42"/>
      <c r="C134" s="32"/>
      <c r="D134" s="33"/>
      <c r="E134" s="32"/>
      <c r="F134" s="32"/>
      <c r="G134" s="58" t="str">
        <f aca="false">IF(OR($A134="",$C134=""),"",IF(COUNTIF(Atividades!$G$3:$G$302,IFERROR(INDEX(Equipamentos!$C$3:$C$62,MATCH($A134,Equipamentos!$A$3:$A$62,0)),"")&amp;"|"&amp;$C134)=0,"Fora do catálogo",""))</f>
        <v/>
      </c>
    </row>
    <row r="135" customFormat="false" ht="18" hidden="false" customHeight="true" outlineLevel="0" collapsed="false">
      <c r="A135" s="32"/>
      <c r="B135" s="42"/>
      <c r="C135" s="32"/>
      <c r="D135" s="33"/>
      <c r="E135" s="32"/>
      <c r="F135" s="32"/>
      <c r="G135" s="58" t="str">
        <f aca="false">IF(OR($A135="",$C135=""),"",IF(COUNTIF(Atividades!$G$3:$G$302,IFERROR(INDEX(Equipamentos!$C$3:$C$62,MATCH($A135,Equipamentos!$A$3:$A$62,0)),"")&amp;"|"&amp;$C135)=0,"Fora do catálogo",""))</f>
        <v/>
      </c>
    </row>
    <row r="136" customFormat="false" ht="18" hidden="false" customHeight="true" outlineLevel="0" collapsed="false">
      <c r="A136" s="32"/>
      <c r="B136" s="42"/>
      <c r="C136" s="32"/>
      <c r="D136" s="33"/>
      <c r="E136" s="32"/>
      <c r="F136" s="32"/>
      <c r="G136" s="58" t="str">
        <f aca="false">IF(OR($A136="",$C136=""),"",IF(COUNTIF(Atividades!$G$3:$G$302,IFERROR(INDEX(Equipamentos!$C$3:$C$62,MATCH($A136,Equipamentos!$A$3:$A$62,0)),"")&amp;"|"&amp;$C136)=0,"Fora do catálogo",""))</f>
        <v/>
      </c>
    </row>
    <row r="137" customFormat="false" ht="18" hidden="false" customHeight="true" outlineLevel="0" collapsed="false">
      <c r="A137" s="32"/>
      <c r="B137" s="42"/>
      <c r="C137" s="32"/>
      <c r="D137" s="33"/>
      <c r="E137" s="32"/>
      <c r="F137" s="32"/>
      <c r="G137" s="58" t="str">
        <f aca="false">IF(OR($A137="",$C137=""),"",IF(COUNTIF(Atividades!$G$3:$G$302,IFERROR(INDEX(Equipamentos!$C$3:$C$62,MATCH($A137,Equipamentos!$A$3:$A$62,0)),"")&amp;"|"&amp;$C137)=0,"Fora do catálogo",""))</f>
        <v/>
      </c>
    </row>
    <row r="138" customFormat="false" ht="18" hidden="false" customHeight="true" outlineLevel="0" collapsed="false">
      <c r="A138" s="32"/>
      <c r="B138" s="42"/>
      <c r="C138" s="32"/>
      <c r="D138" s="33"/>
      <c r="E138" s="32"/>
      <c r="F138" s="32"/>
      <c r="G138" s="58" t="str">
        <f aca="false">IF(OR($A138="",$C138=""),"",IF(COUNTIF(Atividades!$G$3:$G$302,IFERROR(INDEX(Equipamentos!$C$3:$C$62,MATCH($A138,Equipamentos!$A$3:$A$62,0)),"")&amp;"|"&amp;$C138)=0,"Fora do catálogo",""))</f>
        <v/>
      </c>
    </row>
    <row r="139" customFormat="false" ht="18" hidden="false" customHeight="true" outlineLevel="0" collapsed="false">
      <c r="A139" s="32"/>
      <c r="B139" s="42"/>
      <c r="C139" s="32"/>
      <c r="D139" s="33"/>
      <c r="E139" s="32"/>
      <c r="F139" s="32"/>
      <c r="G139" s="58" t="str">
        <f aca="false">IF(OR($A139="",$C139=""),"",IF(COUNTIF(Atividades!$G$3:$G$302,IFERROR(INDEX(Equipamentos!$C$3:$C$62,MATCH($A139,Equipamentos!$A$3:$A$62,0)),"")&amp;"|"&amp;$C139)=0,"Fora do catálogo",""))</f>
        <v/>
      </c>
    </row>
    <row r="140" customFormat="false" ht="18" hidden="false" customHeight="true" outlineLevel="0" collapsed="false">
      <c r="A140" s="32"/>
      <c r="B140" s="42"/>
      <c r="C140" s="32"/>
      <c r="D140" s="33"/>
      <c r="E140" s="32"/>
      <c r="F140" s="32"/>
      <c r="G140" s="58" t="str">
        <f aca="false">IF(OR($A140="",$C140=""),"",IF(COUNTIF(Atividades!$G$3:$G$302,IFERROR(INDEX(Equipamentos!$C$3:$C$62,MATCH($A140,Equipamentos!$A$3:$A$62,0)),"")&amp;"|"&amp;$C140)=0,"Fora do catálogo",""))</f>
        <v/>
      </c>
    </row>
    <row r="141" customFormat="false" ht="18" hidden="false" customHeight="true" outlineLevel="0" collapsed="false">
      <c r="A141" s="32"/>
      <c r="B141" s="42"/>
      <c r="C141" s="32"/>
      <c r="D141" s="33"/>
      <c r="E141" s="32"/>
      <c r="F141" s="32"/>
      <c r="G141" s="58" t="str">
        <f aca="false">IF(OR($A141="",$C141=""),"",IF(COUNTIF(Atividades!$G$3:$G$302,IFERROR(INDEX(Equipamentos!$C$3:$C$62,MATCH($A141,Equipamentos!$A$3:$A$62,0)),"")&amp;"|"&amp;$C141)=0,"Fora do catálogo",""))</f>
        <v/>
      </c>
    </row>
    <row r="142" customFormat="false" ht="18" hidden="false" customHeight="true" outlineLevel="0" collapsed="false">
      <c r="A142" s="32"/>
      <c r="B142" s="42"/>
      <c r="C142" s="32"/>
      <c r="D142" s="33"/>
      <c r="E142" s="32"/>
      <c r="F142" s="32"/>
      <c r="G142" s="58" t="str">
        <f aca="false">IF(OR($A142="",$C142=""),"",IF(COUNTIF(Atividades!$G$3:$G$302,IFERROR(INDEX(Equipamentos!$C$3:$C$62,MATCH($A142,Equipamentos!$A$3:$A$62,0)),"")&amp;"|"&amp;$C142)=0,"Fora do catálogo",""))</f>
        <v/>
      </c>
    </row>
    <row r="143" customFormat="false" ht="18" hidden="false" customHeight="true" outlineLevel="0" collapsed="false">
      <c r="A143" s="32"/>
      <c r="B143" s="42"/>
      <c r="C143" s="32"/>
      <c r="D143" s="33"/>
      <c r="E143" s="32"/>
      <c r="F143" s="32"/>
      <c r="G143" s="58" t="str">
        <f aca="false">IF(OR($A143="",$C143=""),"",IF(COUNTIF(Atividades!$G$3:$G$302,IFERROR(INDEX(Equipamentos!$C$3:$C$62,MATCH($A143,Equipamentos!$A$3:$A$62,0)),"")&amp;"|"&amp;$C143)=0,"Fora do catálogo",""))</f>
        <v/>
      </c>
    </row>
    <row r="144" customFormat="false" ht="18" hidden="false" customHeight="true" outlineLevel="0" collapsed="false">
      <c r="A144" s="32"/>
      <c r="B144" s="42"/>
      <c r="C144" s="32"/>
      <c r="D144" s="33"/>
      <c r="E144" s="32"/>
      <c r="F144" s="32"/>
      <c r="G144" s="58" t="str">
        <f aca="false">IF(OR($A144="",$C144=""),"",IF(COUNTIF(Atividades!$G$3:$G$302,IFERROR(INDEX(Equipamentos!$C$3:$C$62,MATCH($A144,Equipamentos!$A$3:$A$62,0)),"")&amp;"|"&amp;$C144)=0,"Fora do catálogo",""))</f>
        <v/>
      </c>
    </row>
    <row r="145" customFormat="false" ht="18" hidden="false" customHeight="true" outlineLevel="0" collapsed="false">
      <c r="A145" s="32"/>
      <c r="B145" s="42"/>
      <c r="C145" s="32"/>
      <c r="D145" s="33"/>
      <c r="E145" s="32"/>
      <c r="F145" s="32"/>
      <c r="G145" s="58" t="str">
        <f aca="false">IF(OR($A145="",$C145=""),"",IF(COUNTIF(Atividades!$G$3:$G$302,IFERROR(INDEX(Equipamentos!$C$3:$C$62,MATCH($A145,Equipamentos!$A$3:$A$62,0)),"")&amp;"|"&amp;$C145)=0,"Fora do catálogo",""))</f>
        <v/>
      </c>
    </row>
    <row r="146" customFormat="false" ht="18" hidden="false" customHeight="true" outlineLevel="0" collapsed="false">
      <c r="A146" s="32"/>
      <c r="B146" s="42"/>
      <c r="C146" s="32"/>
      <c r="D146" s="33"/>
      <c r="E146" s="32"/>
      <c r="F146" s="32"/>
      <c r="G146" s="58" t="str">
        <f aca="false">IF(OR($A146="",$C146=""),"",IF(COUNTIF(Atividades!$G$3:$G$302,IFERROR(INDEX(Equipamentos!$C$3:$C$62,MATCH($A146,Equipamentos!$A$3:$A$62,0)),"")&amp;"|"&amp;$C146)=0,"Fora do catálogo",""))</f>
        <v/>
      </c>
    </row>
    <row r="147" customFormat="false" ht="18" hidden="false" customHeight="true" outlineLevel="0" collapsed="false">
      <c r="A147" s="32"/>
      <c r="B147" s="42"/>
      <c r="C147" s="32"/>
      <c r="D147" s="33"/>
      <c r="E147" s="32"/>
      <c r="F147" s="32"/>
      <c r="G147" s="58" t="str">
        <f aca="false">IF(OR($A147="",$C147=""),"",IF(COUNTIF(Atividades!$G$3:$G$302,IFERROR(INDEX(Equipamentos!$C$3:$C$62,MATCH($A147,Equipamentos!$A$3:$A$62,0)),"")&amp;"|"&amp;$C147)=0,"Fora do catálogo",""))</f>
        <v/>
      </c>
    </row>
    <row r="148" customFormat="false" ht="18" hidden="false" customHeight="true" outlineLevel="0" collapsed="false">
      <c r="A148" s="32"/>
      <c r="B148" s="42"/>
      <c r="C148" s="32"/>
      <c r="D148" s="33"/>
      <c r="E148" s="32"/>
      <c r="F148" s="32"/>
      <c r="G148" s="58" t="str">
        <f aca="false">IF(OR($A148="",$C148=""),"",IF(COUNTIF(Atividades!$G$3:$G$302,IFERROR(INDEX(Equipamentos!$C$3:$C$62,MATCH($A148,Equipamentos!$A$3:$A$62,0)),"")&amp;"|"&amp;$C148)=0,"Fora do catálogo",""))</f>
        <v/>
      </c>
    </row>
    <row r="149" customFormat="false" ht="18" hidden="false" customHeight="true" outlineLevel="0" collapsed="false">
      <c r="A149" s="32"/>
      <c r="B149" s="42"/>
      <c r="C149" s="32"/>
      <c r="D149" s="33"/>
      <c r="E149" s="32"/>
      <c r="F149" s="32"/>
      <c r="G149" s="58" t="str">
        <f aca="false">IF(OR($A149="",$C149=""),"",IF(COUNTIF(Atividades!$G$3:$G$302,IFERROR(INDEX(Equipamentos!$C$3:$C$62,MATCH($A149,Equipamentos!$A$3:$A$62,0)),"")&amp;"|"&amp;$C149)=0,"Fora do catálogo",""))</f>
        <v/>
      </c>
    </row>
    <row r="150" customFormat="false" ht="18" hidden="false" customHeight="true" outlineLevel="0" collapsed="false">
      <c r="A150" s="32"/>
      <c r="B150" s="42"/>
      <c r="C150" s="32"/>
      <c r="D150" s="33"/>
      <c r="E150" s="32"/>
      <c r="F150" s="32"/>
      <c r="G150" s="58" t="str">
        <f aca="false">IF(OR($A150="",$C150=""),"",IF(COUNTIF(Atividades!$G$3:$G$302,IFERROR(INDEX(Equipamentos!$C$3:$C$62,MATCH($A150,Equipamentos!$A$3:$A$62,0)),"")&amp;"|"&amp;$C150)=0,"Fora do catálogo",""))</f>
        <v/>
      </c>
    </row>
    <row r="151" customFormat="false" ht="18" hidden="false" customHeight="true" outlineLevel="0" collapsed="false">
      <c r="A151" s="32"/>
      <c r="B151" s="42"/>
      <c r="C151" s="32"/>
      <c r="D151" s="33"/>
      <c r="E151" s="32"/>
      <c r="F151" s="32"/>
      <c r="G151" s="58" t="str">
        <f aca="false">IF(OR($A151="",$C151=""),"",IF(COUNTIF(Atividades!$G$3:$G$302,IFERROR(INDEX(Equipamentos!$C$3:$C$62,MATCH($A151,Equipamentos!$A$3:$A$62,0)),"")&amp;"|"&amp;$C151)=0,"Fora do catálogo",""))</f>
        <v/>
      </c>
    </row>
    <row r="152" customFormat="false" ht="18" hidden="false" customHeight="true" outlineLevel="0" collapsed="false">
      <c r="A152" s="32"/>
      <c r="B152" s="42"/>
      <c r="C152" s="32"/>
      <c r="D152" s="33"/>
      <c r="E152" s="32"/>
      <c r="F152" s="32"/>
      <c r="G152" s="58" t="str">
        <f aca="false">IF(OR($A152="",$C152=""),"",IF(COUNTIF(Atividades!$G$3:$G$302,IFERROR(INDEX(Equipamentos!$C$3:$C$62,MATCH($A152,Equipamentos!$A$3:$A$62,0)),"")&amp;"|"&amp;$C152)=0,"Fora do catálogo",""))</f>
        <v/>
      </c>
    </row>
    <row r="153" customFormat="false" ht="18" hidden="false" customHeight="true" outlineLevel="0" collapsed="false">
      <c r="A153" s="32"/>
      <c r="B153" s="42"/>
      <c r="C153" s="32"/>
      <c r="D153" s="33"/>
      <c r="E153" s="32"/>
      <c r="F153" s="32"/>
      <c r="G153" s="58" t="str">
        <f aca="false">IF(OR($A153="",$C153=""),"",IF(COUNTIF(Atividades!$G$3:$G$302,IFERROR(INDEX(Equipamentos!$C$3:$C$62,MATCH($A153,Equipamentos!$A$3:$A$62,0)),"")&amp;"|"&amp;$C153)=0,"Fora do catálogo",""))</f>
        <v/>
      </c>
    </row>
    <row r="154" customFormat="false" ht="18" hidden="false" customHeight="true" outlineLevel="0" collapsed="false">
      <c r="A154" s="32"/>
      <c r="B154" s="42"/>
      <c r="C154" s="32"/>
      <c r="D154" s="33"/>
      <c r="E154" s="32"/>
      <c r="F154" s="32"/>
      <c r="G154" s="58" t="str">
        <f aca="false">IF(OR($A154="",$C154=""),"",IF(COUNTIF(Atividades!$G$3:$G$302,IFERROR(INDEX(Equipamentos!$C$3:$C$62,MATCH($A154,Equipamentos!$A$3:$A$62,0)),"")&amp;"|"&amp;$C154)=0,"Fora do catálogo",""))</f>
        <v/>
      </c>
    </row>
    <row r="155" customFormat="false" ht="18" hidden="false" customHeight="true" outlineLevel="0" collapsed="false">
      <c r="A155" s="32"/>
      <c r="B155" s="42"/>
      <c r="C155" s="32"/>
      <c r="D155" s="33"/>
      <c r="E155" s="32"/>
      <c r="F155" s="32"/>
      <c r="G155" s="58" t="str">
        <f aca="false">IF(OR($A155="",$C155=""),"",IF(COUNTIF(Atividades!$G$3:$G$302,IFERROR(INDEX(Equipamentos!$C$3:$C$62,MATCH($A155,Equipamentos!$A$3:$A$62,0)),"")&amp;"|"&amp;$C155)=0,"Fora do catálogo",""))</f>
        <v/>
      </c>
    </row>
    <row r="156" customFormat="false" ht="18" hidden="false" customHeight="true" outlineLevel="0" collapsed="false">
      <c r="A156" s="32"/>
      <c r="B156" s="42"/>
      <c r="C156" s="32"/>
      <c r="D156" s="33"/>
      <c r="E156" s="32"/>
      <c r="F156" s="32"/>
      <c r="G156" s="58" t="str">
        <f aca="false">IF(OR($A156="",$C156=""),"",IF(COUNTIF(Atividades!$G$3:$G$302,IFERROR(INDEX(Equipamentos!$C$3:$C$62,MATCH($A156,Equipamentos!$A$3:$A$62,0)),"")&amp;"|"&amp;$C156)=0,"Fora do catálogo",""))</f>
        <v/>
      </c>
    </row>
    <row r="157" customFormat="false" ht="18" hidden="false" customHeight="true" outlineLevel="0" collapsed="false">
      <c r="A157" s="32"/>
      <c r="B157" s="42"/>
      <c r="C157" s="32"/>
      <c r="D157" s="33"/>
      <c r="E157" s="32"/>
      <c r="F157" s="32"/>
      <c r="G157" s="58" t="str">
        <f aca="false">IF(OR($A157="",$C157=""),"",IF(COUNTIF(Atividades!$G$3:$G$302,IFERROR(INDEX(Equipamentos!$C$3:$C$62,MATCH($A157,Equipamentos!$A$3:$A$62,0)),"")&amp;"|"&amp;$C157)=0,"Fora do catálogo",""))</f>
        <v/>
      </c>
    </row>
    <row r="158" customFormat="false" ht="18" hidden="false" customHeight="true" outlineLevel="0" collapsed="false">
      <c r="A158" s="32"/>
      <c r="B158" s="42"/>
      <c r="C158" s="32"/>
      <c r="D158" s="33"/>
      <c r="E158" s="32"/>
      <c r="F158" s="32"/>
      <c r="G158" s="58" t="str">
        <f aca="false">IF(OR($A158="",$C158=""),"",IF(COUNTIF(Atividades!$G$3:$G$302,IFERROR(INDEX(Equipamentos!$C$3:$C$62,MATCH($A158,Equipamentos!$A$3:$A$62,0)),"")&amp;"|"&amp;$C158)=0,"Fora do catálogo",""))</f>
        <v/>
      </c>
    </row>
    <row r="159" customFormat="false" ht="18" hidden="false" customHeight="true" outlineLevel="0" collapsed="false">
      <c r="A159" s="32"/>
      <c r="B159" s="42"/>
      <c r="C159" s="32"/>
      <c r="D159" s="33"/>
      <c r="E159" s="32"/>
      <c r="F159" s="32"/>
      <c r="G159" s="58" t="str">
        <f aca="false">IF(OR($A159="",$C159=""),"",IF(COUNTIF(Atividades!$G$3:$G$302,IFERROR(INDEX(Equipamentos!$C$3:$C$62,MATCH($A159,Equipamentos!$A$3:$A$62,0)),"")&amp;"|"&amp;$C159)=0,"Fora do catálogo",""))</f>
        <v/>
      </c>
    </row>
    <row r="160" customFormat="false" ht="18" hidden="false" customHeight="true" outlineLevel="0" collapsed="false">
      <c r="A160" s="32"/>
      <c r="B160" s="42"/>
      <c r="C160" s="32"/>
      <c r="D160" s="33"/>
      <c r="E160" s="32"/>
      <c r="F160" s="32"/>
      <c r="G160" s="58" t="str">
        <f aca="false">IF(OR($A160="",$C160=""),"",IF(COUNTIF(Atividades!$G$3:$G$302,IFERROR(INDEX(Equipamentos!$C$3:$C$62,MATCH($A160,Equipamentos!$A$3:$A$62,0)),"")&amp;"|"&amp;$C160)=0,"Fora do catálogo",""))</f>
        <v/>
      </c>
    </row>
    <row r="161" customFormat="false" ht="18" hidden="false" customHeight="true" outlineLevel="0" collapsed="false">
      <c r="A161" s="32"/>
      <c r="B161" s="42"/>
      <c r="C161" s="32"/>
      <c r="D161" s="33"/>
      <c r="E161" s="32"/>
      <c r="F161" s="32"/>
      <c r="G161" s="58" t="str">
        <f aca="false">IF(OR($A161="",$C161=""),"",IF(COUNTIF(Atividades!$G$3:$G$302,IFERROR(INDEX(Equipamentos!$C$3:$C$62,MATCH($A161,Equipamentos!$A$3:$A$62,0)),"")&amp;"|"&amp;$C161)=0,"Fora do catálogo",""))</f>
        <v/>
      </c>
    </row>
    <row r="162" customFormat="false" ht="18" hidden="false" customHeight="true" outlineLevel="0" collapsed="false">
      <c r="A162" s="32"/>
      <c r="B162" s="42"/>
      <c r="C162" s="32"/>
      <c r="D162" s="33"/>
      <c r="E162" s="32"/>
      <c r="F162" s="32"/>
      <c r="G162" s="58" t="str">
        <f aca="false">IF(OR($A162="",$C162=""),"",IF(COUNTIF(Atividades!$G$3:$G$302,IFERROR(INDEX(Equipamentos!$C$3:$C$62,MATCH($A162,Equipamentos!$A$3:$A$62,0)),"")&amp;"|"&amp;$C162)=0,"Fora do catálogo",""))</f>
        <v/>
      </c>
    </row>
    <row r="163" customFormat="false" ht="18" hidden="false" customHeight="true" outlineLevel="0" collapsed="false">
      <c r="A163" s="32"/>
      <c r="B163" s="42"/>
      <c r="C163" s="32"/>
      <c r="D163" s="33"/>
      <c r="E163" s="32"/>
      <c r="F163" s="32"/>
      <c r="G163" s="58" t="str">
        <f aca="false">IF(OR($A163="",$C163=""),"",IF(COUNTIF(Atividades!$G$3:$G$302,IFERROR(INDEX(Equipamentos!$C$3:$C$62,MATCH($A163,Equipamentos!$A$3:$A$62,0)),"")&amp;"|"&amp;$C163)=0,"Fora do catálogo",""))</f>
        <v/>
      </c>
    </row>
    <row r="164" customFormat="false" ht="18" hidden="false" customHeight="true" outlineLevel="0" collapsed="false">
      <c r="A164" s="32"/>
      <c r="B164" s="42"/>
      <c r="C164" s="32"/>
      <c r="D164" s="33"/>
      <c r="E164" s="32"/>
      <c r="F164" s="32"/>
      <c r="G164" s="58" t="str">
        <f aca="false">IF(OR($A164="",$C164=""),"",IF(COUNTIF(Atividades!$G$3:$G$302,IFERROR(INDEX(Equipamentos!$C$3:$C$62,MATCH($A164,Equipamentos!$A$3:$A$62,0)),"")&amp;"|"&amp;$C164)=0,"Fora do catálogo",""))</f>
        <v/>
      </c>
    </row>
    <row r="165" customFormat="false" ht="18" hidden="false" customHeight="true" outlineLevel="0" collapsed="false">
      <c r="A165" s="32"/>
      <c r="B165" s="42"/>
      <c r="C165" s="32"/>
      <c r="D165" s="33"/>
      <c r="E165" s="32"/>
      <c r="F165" s="32"/>
      <c r="G165" s="58" t="str">
        <f aca="false">IF(OR($A165="",$C165=""),"",IF(COUNTIF(Atividades!$G$3:$G$302,IFERROR(INDEX(Equipamentos!$C$3:$C$62,MATCH($A165,Equipamentos!$A$3:$A$62,0)),"")&amp;"|"&amp;$C165)=0,"Fora do catálogo",""))</f>
        <v/>
      </c>
    </row>
    <row r="166" customFormat="false" ht="18" hidden="false" customHeight="true" outlineLevel="0" collapsed="false">
      <c r="A166" s="32"/>
      <c r="B166" s="42"/>
      <c r="C166" s="32"/>
      <c r="D166" s="33"/>
      <c r="E166" s="32"/>
      <c r="F166" s="32"/>
      <c r="G166" s="58" t="str">
        <f aca="false">IF(OR($A166="",$C166=""),"",IF(COUNTIF(Atividades!$G$3:$G$302,IFERROR(INDEX(Equipamentos!$C$3:$C$62,MATCH($A166,Equipamentos!$A$3:$A$62,0)),"")&amp;"|"&amp;$C166)=0,"Fora do catálogo",""))</f>
        <v/>
      </c>
    </row>
    <row r="167" customFormat="false" ht="18" hidden="false" customHeight="true" outlineLevel="0" collapsed="false">
      <c r="A167" s="32"/>
      <c r="B167" s="42"/>
      <c r="C167" s="32"/>
      <c r="D167" s="33"/>
      <c r="E167" s="32"/>
      <c r="F167" s="32"/>
      <c r="G167" s="58" t="str">
        <f aca="false">IF(OR($A167="",$C167=""),"",IF(COUNTIF(Atividades!$G$3:$G$302,IFERROR(INDEX(Equipamentos!$C$3:$C$62,MATCH($A167,Equipamentos!$A$3:$A$62,0)),"")&amp;"|"&amp;$C167)=0,"Fora do catálogo",""))</f>
        <v/>
      </c>
    </row>
    <row r="168" customFormat="false" ht="18" hidden="false" customHeight="true" outlineLevel="0" collapsed="false">
      <c r="A168" s="32"/>
      <c r="B168" s="42"/>
      <c r="C168" s="32"/>
      <c r="D168" s="33"/>
      <c r="E168" s="32"/>
      <c r="F168" s="32"/>
      <c r="G168" s="58" t="str">
        <f aca="false">IF(OR($A168="",$C168=""),"",IF(COUNTIF(Atividades!$G$3:$G$302,IFERROR(INDEX(Equipamentos!$C$3:$C$62,MATCH($A168,Equipamentos!$A$3:$A$62,0)),"")&amp;"|"&amp;$C168)=0,"Fora do catálogo",""))</f>
        <v/>
      </c>
    </row>
    <row r="169" customFormat="false" ht="18" hidden="false" customHeight="true" outlineLevel="0" collapsed="false">
      <c r="A169" s="32"/>
      <c r="B169" s="42"/>
      <c r="C169" s="32"/>
      <c r="D169" s="33"/>
      <c r="E169" s="32"/>
      <c r="F169" s="32"/>
      <c r="G169" s="58" t="str">
        <f aca="false">IF(OR($A169="",$C169=""),"",IF(COUNTIF(Atividades!$G$3:$G$302,IFERROR(INDEX(Equipamentos!$C$3:$C$62,MATCH($A169,Equipamentos!$A$3:$A$62,0)),"")&amp;"|"&amp;$C169)=0,"Fora do catálogo",""))</f>
        <v/>
      </c>
    </row>
    <row r="170" customFormat="false" ht="18" hidden="false" customHeight="true" outlineLevel="0" collapsed="false">
      <c r="A170" s="32"/>
      <c r="B170" s="42"/>
      <c r="C170" s="32"/>
      <c r="D170" s="33"/>
      <c r="E170" s="32"/>
      <c r="F170" s="32"/>
      <c r="G170" s="58" t="str">
        <f aca="false">IF(OR($A170="",$C170=""),"",IF(COUNTIF(Atividades!$G$3:$G$302,IFERROR(INDEX(Equipamentos!$C$3:$C$62,MATCH($A170,Equipamentos!$A$3:$A$62,0)),"")&amp;"|"&amp;$C170)=0,"Fora do catálogo",""))</f>
        <v/>
      </c>
    </row>
    <row r="171" customFormat="false" ht="18" hidden="false" customHeight="true" outlineLevel="0" collapsed="false">
      <c r="A171" s="32"/>
      <c r="B171" s="42"/>
      <c r="C171" s="32"/>
      <c r="D171" s="33"/>
      <c r="E171" s="32"/>
      <c r="F171" s="32"/>
      <c r="G171" s="58" t="str">
        <f aca="false">IF(OR($A171="",$C171=""),"",IF(COUNTIF(Atividades!$G$3:$G$302,IFERROR(INDEX(Equipamentos!$C$3:$C$62,MATCH($A171,Equipamentos!$A$3:$A$62,0)),"")&amp;"|"&amp;$C171)=0,"Fora do catálogo",""))</f>
        <v/>
      </c>
    </row>
    <row r="172" customFormat="false" ht="18" hidden="false" customHeight="true" outlineLevel="0" collapsed="false">
      <c r="A172" s="32"/>
      <c r="B172" s="42"/>
      <c r="C172" s="32"/>
      <c r="D172" s="33"/>
      <c r="E172" s="32"/>
      <c r="F172" s="32"/>
      <c r="G172" s="58" t="str">
        <f aca="false">IF(OR($A172="",$C172=""),"",IF(COUNTIF(Atividades!$G$3:$G$302,IFERROR(INDEX(Equipamentos!$C$3:$C$62,MATCH($A172,Equipamentos!$A$3:$A$62,0)),"")&amp;"|"&amp;$C172)=0,"Fora do catálogo",""))</f>
        <v/>
      </c>
    </row>
    <row r="173" customFormat="false" ht="18" hidden="false" customHeight="true" outlineLevel="0" collapsed="false">
      <c r="A173" s="32"/>
      <c r="B173" s="42"/>
      <c r="C173" s="32"/>
      <c r="D173" s="33"/>
      <c r="E173" s="32"/>
      <c r="F173" s="32"/>
      <c r="G173" s="58" t="str">
        <f aca="false">IF(OR($A173="",$C173=""),"",IF(COUNTIF(Atividades!$G$3:$G$302,IFERROR(INDEX(Equipamentos!$C$3:$C$62,MATCH($A173,Equipamentos!$A$3:$A$62,0)),"")&amp;"|"&amp;$C173)=0,"Fora do catálogo",""))</f>
        <v/>
      </c>
    </row>
    <row r="174" customFormat="false" ht="18" hidden="false" customHeight="true" outlineLevel="0" collapsed="false">
      <c r="A174" s="32"/>
      <c r="B174" s="42"/>
      <c r="C174" s="32"/>
      <c r="D174" s="33"/>
      <c r="E174" s="32"/>
      <c r="F174" s="32"/>
      <c r="G174" s="58" t="str">
        <f aca="false">IF(OR($A174="",$C174=""),"",IF(COUNTIF(Atividades!$G$3:$G$302,IFERROR(INDEX(Equipamentos!$C$3:$C$62,MATCH($A174,Equipamentos!$A$3:$A$62,0)),"")&amp;"|"&amp;$C174)=0,"Fora do catálogo",""))</f>
        <v/>
      </c>
    </row>
    <row r="175" customFormat="false" ht="18" hidden="false" customHeight="true" outlineLevel="0" collapsed="false">
      <c r="A175" s="32"/>
      <c r="B175" s="42"/>
      <c r="C175" s="32"/>
      <c r="D175" s="33"/>
      <c r="E175" s="32"/>
      <c r="F175" s="32"/>
      <c r="G175" s="58" t="str">
        <f aca="false">IF(OR($A175="",$C175=""),"",IF(COUNTIF(Atividades!$G$3:$G$302,IFERROR(INDEX(Equipamentos!$C$3:$C$62,MATCH($A175,Equipamentos!$A$3:$A$62,0)),"")&amp;"|"&amp;$C175)=0,"Fora do catálogo",""))</f>
        <v/>
      </c>
    </row>
    <row r="176" customFormat="false" ht="18" hidden="false" customHeight="true" outlineLevel="0" collapsed="false">
      <c r="A176" s="32"/>
      <c r="B176" s="42"/>
      <c r="C176" s="32"/>
      <c r="D176" s="33"/>
      <c r="E176" s="32"/>
      <c r="F176" s="32"/>
      <c r="G176" s="58" t="str">
        <f aca="false">IF(OR($A176="",$C176=""),"",IF(COUNTIF(Atividades!$G$3:$G$302,IFERROR(INDEX(Equipamentos!$C$3:$C$62,MATCH($A176,Equipamentos!$A$3:$A$62,0)),"")&amp;"|"&amp;$C176)=0,"Fora do catálogo",""))</f>
        <v/>
      </c>
    </row>
    <row r="177" customFormat="false" ht="18" hidden="false" customHeight="true" outlineLevel="0" collapsed="false">
      <c r="A177" s="32"/>
      <c r="B177" s="42"/>
      <c r="C177" s="32"/>
      <c r="D177" s="33"/>
      <c r="E177" s="32"/>
      <c r="F177" s="32"/>
      <c r="G177" s="58" t="str">
        <f aca="false">IF(OR($A177="",$C177=""),"",IF(COUNTIF(Atividades!$G$3:$G$302,IFERROR(INDEX(Equipamentos!$C$3:$C$62,MATCH($A177,Equipamentos!$A$3:$A$62,0)),"")&amp;"|"&amp;$C177)=0,"Fora do catálogo",""))</f>
        <v/>
      </c>
    </row>
    <row r="178" customFormat="false" ht="18" hidden="false" customHeight="true" outlineLevel="0" collapsed="false">
      <c r="A178" s="32"/>
      <c r="B178" s="42"/>
      <c r="C178" s="32"/>
      <c r="D178" s="33"/>
      <c r="E178" s="32"/>
      <c r="F178" s="32"/>
      <c r="G178" s="58" t="str">
        <f aca="false">IF(OR($A178="",$C178=""),"",IF(COUNTIF(Atividades!$G$3:$G$302,IFERROR(INDEX(Equipamentos!$C$3:$C$62,MATCH($A178,Equipamentos!$A$3:$A$62,0)),"")&amp;"|"&amp;$C178)=0,"Fora do catálogo",""))</f>
        <v/>
      </c>
    </row>
    <row r="179" customFormat="false" ht="18" hidden="false" customHeight="true" outlineLevel="0" collapsed="false">
      <c r="A179" s="32"/>
      <c r="B179" s="42"/>
      <c r="C179" s="32"/>
      <c r="D179" s="33"/>
      <c r="E179" s="32"/>
      <c r="F179" s="32"/>
      <c r="G179" s="58" t="str">
        <f aca="false">IF(OR($A179="",$C179=""),"",IF(COUNTIF(Atividades!$G$3:$G$302,IFERROR(INDEX(Equipamentos!$C$3:$C$62,MATCH($A179,Equipamentos!$A$3:$A$62,0)),"")&amp;"|"&amp;$C179)=0,"Fora do catálogo",""))</f>
        <v/>
      </c>
    </row>
    <row r="180" customFormat="false" ht="18" hidden="false" customHeight="true" outlineLevel="0" collapsed="false">
      <c r="A180" s="32"/>
      <c r="B180" s="42"/>
      <c r="C180" s="32"/>
      <c r="D180" s="33"/>
      <c r="E180" s="32"/>
      <c r="F180" s="32"/>
      <c r="G180" s="58" t="str">
        <f aca="false">IF(OR($A180="",$C180=""),"",IF(COUNTIF(Atividades!$G$3:$G$302,IFERROR(INDEX(Equipamentos!$C$3:$C$62,MATCH($A180,Equipamentos!$A$3:$A$62,0)),"")&amp;"|"&amp;$C180)=0,"Fora do catálogo",""))</f>
        <v/>
      </c>
    </row>
    <row r="181" customFormat="false" ht="18" hidden="false" customHeight="true" outlineLevel="0" collapsed="false">
      <c r="A181" s="32"/>
      <c r="B181" s="42"/>
      <c r="C181" s="32"/>
      <c r="D181" s="33"/>
      <c r="E181" s="32"/>
      <c r="F181" s="32"/>
      <c r="G181" s="58" t="str">
        <f aca="false">IF(OR($A181="",$C181=""),"",IF(COUNTIF(Atividades!$G$3:$G$302,IFERROR(INDEX(Equipamentos!$C$3:$C$62,MATCH($A181,Equipamentos!$A$3:$A$62,0)),"")&amp;"|"&amp;$C181)=0,"Fora do catálogo",""))</f>
        <v/>
      </c>
    </row>
    <row r="182" customFormat="false" ht="18" hidden="false" customHeight="true" outlineLevel="0" collapsed="false">
      <c r="A182" s="32"/>
      <c r="B182" s="42"/>
      <c r="C182" s="32"/>
      <c r="D182" s="33"/>
      <c r="E182" s="32"/>
      <c r="F182" s="32"/>
      <c r="G182" s="58" t="str">
        <f aca="false">IF(OR($A182="",$C182=""),"",IF(COUNTIF(Atividades!$G$3:$G$302,IFERROR(INDEX(Equipamentos!$C$3:$C$62,MATCH($A182,Equipamentos!$A$3:$A$62,0)),"")&amp;"|"&amp;$C182)=0,"Fora do catálogo",""))</f>
        <v/>
      </c>
    </row>
    <row r="183" customFormat="false" ht="18" hidden="false" customHeight="true" outlineLevel="0" collapsed="false">
      <c r="A183" s="32"/>
      <c r="B183" s="42"/>
      <c r="C183" s="32"/>
      <c r="D183" s="33"/>
      <c r="E183" s="32"/>
      <c r="F183" s="32"/>
      <c r="G183" s="58" t="str">
        <f aca="false">IF(OR($A183="",$C183=""),"",IF(COUNTIF(Atividades!$G$3:$G$302,IFERROR(INDEX(Equipamentos!$C$3:$C$62,MATCH($A183,Equipamentos!$A$3:$A$62,0)),"")&amp;"|"&amp;$C183)=0,"Fora do catálogo",""))</f>
        <v/>
      </c>
    </row>
    <row r="184" customFormat="false" ht="18" hidden="false" customHeight="true" outlineLevel="0" collapsed="false">
      <c r="A184" s="32"/>
      <c r="B184" s="42"/>
      <c r="C184" s="32"/>
      <c r="D184" s="33"/>
      <c r="E184" s="32"/>
      <c r="F184" s="32"/>
      <c r="G184" s="58" t="str">
        <f aca="false">IF(OR($A184="",$C184=""),"",IF(COUNTIF(Atividades!$G$3:$G$302,IFERROR(INDEX(Equipamentos!$C$3:$C$62,MATCH($A184,Equipamentos!$A$3:$A$62,0)),"")&amp;"|"&amp;$C184)=0,"Fora do catálogo",""))</f>
        <v/>
      </c>
    </row>
    <row r="185" customFormat="false" ht="18" hidden="false" customHeight="true" outlineLevel="0" collapsed="false">
      <c r="A185" s="32"/>
      <c r="B185" s="42"/>
      <c r="C185" s="32"/>
      <c r="D185" s="33"/>
      <c r="E185" s="32"/>
      <c r="F185" s="32"/>
      <c r="G185" s="58" t="str">
        <f aca="false">IF(OR($A185="",$C185=""),"",IF(COUNTIF(Atividades!$G$3:$G$302,IFERROR(INDEX(Equipamentos!$C$3:$C$62,MATCH($A185,Equipamentos!$A$3:$A$62,0)),"")&amp;"|"&amp;$C185)=0,"Fora do catálogo",""))</f>
        <v/>
      </c>
    </row>
    <row r="186" customFormat="false" ht="18" hidden="false" customHeight="true" outlineLevel="0" collapsed="false">
      <c r="A186" s="32"/>
      <c r="B186" s="42"/>
      <c r="C186" s="32"/>
      <c r="D186" s="33"/>
      <c r="E186" s="32"/>
      <c r="F186" s="32"/>
      <c r="G186" s="58" t="str">
        <f aca="false">IF(OR($A186="",$C186=""),"",IF(COUNTIF(Atividades!$G$3:$G$302,IFERROR(INDEX(Equipamentos!$C$3:$C$62,MATCH($A186,Equipamentos!$A$3:$A$62,0)),"")&amp;"|"&amp;$C186)=0,"Fora do catálogo",""))</f>
        <v/>
      </c>
    </row>
    <row r="187" customFormat="false" ht="18" hidden="false" customHeight="true" outlineLevel="0" collapsed="false">
      <c r="A187" s="32"/>
      <c r="B187" s="42"/>
      <c r="C187" s="32"/>
      <c r="D187" s="33"/>
      <c r="E187" s="32"/>
      <c r="F187" s="32"/>
      <c r="G187" s="58" t="str">
        <f aca="false">IF(OR($A187="",$C187=""),"",IF(COUNTIF(Atividades!$G$3:$G$302,IFERROR(INDEX(Equipamentos!$C$3:$C$62,MATCH($A187,Equipamentos!$A$3:$A$62,0)),"")&amp;"|"&amp;$C187)=0,"Fora do catálogo",""))</f>
        <v/>
      </c>
    </row>
    <row r="188" customFormat="false" ht="18" hidden="false" customHeight="true" outlineLevel="0" collapsed="false">
      <c r="A188" s="32"/>
      <c r="B188" s="42"/>
      <c r="C188" s="32"/>
      <c r="D188" s="33"/>
      <c r="E188" s="32"/>
      <c r="F188" s="32"/>
      <c r="G188" s="58" t="str">
        <f aca="false">IF(OR($A188="",$C188=""),"",IF(COUNTIF(Atividades!$G$3:$G$302,IFERROR(INDEX(Equipamentos!$C$3:$C$62,MATCH($A188,Equipamentos!$A$3:$A$62,0)),"")&amp;"|"&amp;$C188)=0,"Fora do catálogo",""))</f>
        <v/>
      </c>
    </row>
    <row r="189" customFormat="false" ht="18" hidden="false" customHeight="true" outlineLevel="0" collapsed="false">
      <c r="A189" s="32"/>
      <c r="B189" s="42"/>
      <c r="C189" s="32"/>
      <c r="D189" s="33"/>
      <c r="E189" s="32"/>
      <c r="F189" s="32"/>
      <c r="G189" s="58" t="str">
        <f aca="false">IF(OR($A189="",$C189=""),"",IF(COUNTIF(Atividades!$G$3:$G$302,IFERROR(INDEX(Equipamentos!$C$3:$C$62,MATCH($A189,Equipamentos!$A$3:$A$62,0)),"")&amp;"|"&amp;$C189)=0,"Fora do catálogo",""))</f>
        <v/>
      </c>
    </row>
    <row r="190" customFormat="false" ht="18" hidden="false" customHeight="true" outlineLevel="0" collapsed="false">
      <c r="A190" s="32"/>
      <c r="B190" s="42"/>
      <c r="C190" s="32"/>
      <c r="D190" s="33"/>
      <c r="E190" s="32"/>
      <c r="F190" s="32"/>
      <c r="G190" s="58" t="str">
        <f aca="false">IF(OR($A190="",$C190=""),"",IF(COUNTIF(Atividades!$G$3:$G$302,IFERROR(INDEX(Equipamentos!$C$3:$C$62,MATCH($A190,Equipamentos!$A$3:$A$62,0)),"")&amp;"|"&amp;$C190)=0,"Fora do catálogo",""))</f>
        <v/>
      </c>
    </row>
    <row r="191" customFormat="false" ht="18" hidden="false" customHeight="true" outlineLevel="0" collapsed="false">
      <c r="A191" s="32"/>
      <c r="B191" s="42"/>
      <c r="C191" s="32"/>
      <c r="D191" s="33"/>
      <c r="E191" s="32"/>
      <c r="F191" s="32"/>
      <c r="G191" s="58" t="str">
        <f aca="false">IF(OR($A191="",$C191=""),"",IF(COUNTIF(Atividades!$G$3:$G$302,IFERROR(INDEX(Equipamentos!$C$3:$C$62,MATCH($A191,Equipamentos!$A$3:$A$62,0)),"")&amp;"|"&amp;$C191)=0,"Fora do catálogo",""))</f>
        <v/>
      </c>
    </row>
    <row r="192" customFormat="false" ht="18" hidden="false" customHeight="true" outlineLevel="0" collapsed="false">
      <c r="A192" s="32"/>
      <c r="B192" s="42"/>
      <c r="C192" s="32"/>
      <c r="D192" s="33"/>
      <c r="E192" s="32"/>
      <c r="F192" s="32"/>
      <c r="G192" s="58" t="str">
        <f aca="false">IF(OR($A192="",$C192=""),"",IF(COUNTIF(Atividades!$G$3:$G$302,IFERROR(INDEX(Equipamentos!$C$3:$C$62,MATCH($A192,Equipamentos!$A$3:$A$62,0)),"")&amp;"|"&amp;$C192)=0,"Fora do catálogo",""))</f>
        <v/>
      </c>
    </row>
    <row r="193" customFormat="false" ht="18" hidden="false" customHeight="true" outlineLevel="0" collapsed="false">
      <c r="A193" s="32"/>
      <c r="B193" s="42"/>
      <c r="C193" s="32"/>
      <c r="D193" s="33"/>
      <c r="E193" s="32"/>
      <c r="F193" s="32"/>
      <c r="G193" s="58" t="str">
        <f aca="false">IF(OR($A193="",$C193=""),"",IF(COUNTIF(Atividades!$G$3:$G$302,IFERROR(INDEX(Equipamentos!$C$3:$C$62,MATCH($A193,Equipamentos!$A$3:$A$62,0)),"")&amp;"|"&amp;$C193)=0,"Fora do catálogo",""))</f>
        <v/>
      </c>
    </row>
    <row r="194" customFormat="false" ht="18" hidden="false" customHeight="true" outlineLevel="0" collapsed="false">
      <c r="A194" s="32"/>
      <c r="B194" s="42"/>
      <c r="C194" s="32"/>
      <c r="D194" s="33"/>
      <c r="E194" s="32"/>
      <c r="F194" s="32"/>
      <c r="G194" s="58" t="str">
        <f aca="false">IF(OR($A194="",$C194=""),"",IF(COUNTIF(Atividades!$G$3:$G$302,IFERROR(INDEX(Equipamentos!$C$3:$C$62,MATCH($A194,Equipamentos!$A$3:$A$62,0)),"")&amp;"|"&amp;$C194)=0,"Fora do catálogo",""))</f>
        <v/>
      </c>
    </row>
    <row r="195" customFormat="false" ht="18" hidden="false" customHeight="true" outlineLevel="0" collapsed="false">
      <c r="A195" s="32"/>
      <c r="B195" s="42"/>
      <c r="C195" s="32"/>
      <c r="D195" s="33"/>
      <c r="E195" s="32"/>
      <c r="F195" s="32"/>
      <c r="G195" s="58" t="str">
        <f aca="false">IF(OR($A195="",$C195=""),"",IF(COUNTIF(Atividades!$G$3:$G$302,IFERROR(INDEX(Equipamentos!$C$3:$C$62,MATCH($A195,Equipamentos!$A$3:$A$62,0)),"")&amp;"|"&amp;$C195)=0,"Fora do catálogo",""))</f>
        <v/>
      </c>
    </row>
    <row r="196" customFormat="false" ht="18" hidden="false" customHeight="true" outlineLevel="0" collapsed="false">
      <c r="A196" s="32"/>
      <c r="B196" s="42"/>
      <c r="C196" s="32"/>
      <c r="D196" s="33"/>
      <c r="E196" s="32"/>
      <c r="F196" s="32"/>
      <c r="G196" s="58" t="str">
        <f aca="false">IF(OR($A196="",$C196=""),"",IF(COUNTIF(Atividades!$G$3:$G$302,IFERROR(INDEX(Equipamentos!$C$3:$C$62,MATCH($A196,Equipamentos!$A$3:$A$62,0)),"")&amp;"|"&amp;$C196)=0,"Fora do catálogo",""))</f>
        <v/>
      </c>
    </row>
    <row r="197" customFormat="false" ht="18" hidden="false" customHeight="true" outlineLevel="0" collapsed="false">
      <c r="A197" s="32"/>
      <c r="B197" s="42"/>
      <c r="C197" s="32"/>
      <c r="D197" s="33"/>
      <c r="E197" s="32"/>
      <c r="F197" s="32"/>
      <c r="G197" s="58" t="str">
        <f aca="false">IF(OR($A197="",$C197=""),"",IF(COUNTIF(Atividades!$G$3:$G$302,IFERROR(INDEX(Equipamentos!$C$3:$C$62,MATCH($A197,Equipamentos!$A$3:$A$62,0)),"")&amp;"|"&amp;$C197)=0,"Fora do catálogo",""))</f>
        <v/>
      </c>
    </row>
    <row r="198" customFormat="false" ht="18" hidden="false" customHeight="true" outlineLevel="0" collapsed="false">
      <c r="A198" s="32"/>
      <c r="B198" s="42"/>
      <c r="C198" s="32"/>
      <c r="D198" s="33"/>
      <c r="E198" s="32"/>
      <c r="F198" s="32"/>
      <c r="G198" s="58" t="str">
        <f aca="false">IF(OR($A198="",$C198=""),"",IF(COUNTIF(Atividades!$G$3:$G$302,IFERROR(INDEX(Equipamentos!$C$3:$C$62,MATCH($A198,Equipamentos!$A$3:$A$62,0)),"")&amp;"|"&amp;$C198)=0,"Fora do catálogo",""))</f>
        <v/>
      </c>
    </row>
    <row r="199" customFormat="false" ht="18" hidden="false" customHeight="true" outlineLevel="0" collapsed="false">
      <c r="A199" s="32"/>
      <c r="B199" s="42"/>
      <c r="C199" s="32"/>
      <c r="D199" s="33"/>
      <c r="E199" s="32"/>
      <c r="F199" s="32"/>
      <c r="G199" s="58" t="str">
        <f aca="false">IF(OR($A199="",$C199=""),"",IF(COUNTIF(Atividades!$G$3:$G$302,IFERROR(INDEX(Equipamentos!$C$3:$C$62,MATCH($A199,Equipamentos!$A$3:$A$62,0)),"")&amp;"|"&amp;$C199)=0,"Fora do catálogo",""))</f>
        <v/>
      </c>
    </row>
    <row r="200" customFormat="false" ht="18" hidden="false" customHeight="true" outlineLevel="0" collapsed="false">
      <c r="A200" s="32"/>
      <c r="B200" s="42"/>
      <c r="C200" s="32"/>
      <c r="D200" s="33"/>
      <c r="E200" s="32"/>
      <c r="F200" s="32"/>
      <c r="G200" s="58" t="str">
        <f aca="false">IF(OR($A200="",$C200=""),"",IF(COUNTIF(Atividades!$G$3:$G$302,IFERROR(INDEX(Equipamentos!$C$3:$C$62,MATCH($A200,Equipamentos!$A$3:$A$62,0)),"")&amp;"|"&amp;$C200)=0,"Fora do catálogo",""))</f>
        <v/>
      </c>
    </row>
    <row r="201" customFormat="false" ht="18" hidden="false" customHeight="true" outlineLevel="0" collapsed="false">
      <c r="A201" s="32"/>
      <c r="B201" s="42"/>
      <c r="C201" s="32"/>
      <c r="D201" s="33"/>
      <c r="E201" s="32"/>
      <c r="F201" s="32"/>
      <c r="G201" s="58" t="str">
        <f aca="false">IF(OR($A201="",$C201=""),"",IF(COUNTIF(Atividades!$G$3:$G$302,IFERROR(INDEX(Equipamentos!$C$3:$C$62,MATCH($A201,Equipamentos!$A$3:$A$62,0)),"")&amp;"|"&amp;$C201)=0,"Fora do catálogo",""))</f>
        <v/>
      </c>
    </row>
    <row r="202" customFormat="false" ht="18" hidden="false" customHeight="true" outlineLevel="0" collapsed="false">
      <c r="A202" s="32"/>
      <c r="B202" s="42"/>
      <c r="C202" s="32"/>
      <c r="D202" s="33"/>
      <c r="E202" s="32"/>
      <c r="F202" s="32"/>
      <c r="G202" s="58" t="str">
        <f aca="false">IF(OR($A202="",$C202=""),"",IF(COUNTIF(Atividades!$G$3:$G$302,IFERROR(INDEX(Equipamentos!$C$3:$C$62,MATCH($A202,Equipamentos!$A$3:$A$62,0)),"")&amp;"|"&amp;$C202)=0,"Fora do catálogo",""))</f>
        <v/>
      </c>
    </row>
    <row r="203" customFormat="false" ht="18" hidden="false" customHeight="true" outlineLevel="0" collapsed="false">
      <c r="A203" s="32"/>
      <c r="B203" s="42"/>
      <c r="C203" s="32"/>
      <c r="D203" s="33"/>
      <c r="E203" s="32"/>
      <c r="F203" s="32"/>
      <c r="G203" s="58" t="str">
        <f aca="false">IF(OR($A203="",$C203=""),"",IF(COUNTIF(Atividades!$G$3:$G$302,IFERROR(INDEX(Equipamentos!$C$3:$C$62,MATCH($A203,Equipamentos!$A$3:$A$62,0)),"")&amp;"|"&amp;$C203)=0,"Fora do catálogo",""))</f>
        <v/>
      </c>
    </row>
    <row r="204" customFormat="false" ht="18" hidden="false" customHeight="true" outlineLevel="0" collapsed="false">
      <c r="A204" s="32"/>
      <c r="B204" s="42"/>
      <c r="C204" s="32"/>
      <c r="D204" s="33"/>
      <c r="E204" s="32"/>
      <c r="F204" s="32"/>
      <c r="G204" s="58" t="str">
        <f aca="false">IF(OR($A204="",$C204=""),"",IF(COUNTIF(Atividades!$G$3:$G$302,IFERROR(INDEX(Equipamentos!$C$3:$C$62,MATCH($A204,Equipamentos!$A$3:$A$62,0)),"")&amp;"|"&amp;$C204)=0,"Fora do catálogo",""))</f>
        <v/>
      </c>
    </row>
    <row r="205" customFormat="false" ht="18" hidden="false" customHeight="true" outlineLevel="0" collapsed="false">
      <c r="A205" s="32"/>
      <c r="B205" s="42"/>
      <c r="C205" s="32"/>
      <c r="D205" s="33"/>
      <c r="E205" s="32"/>
      <c r="F205" s="32"/>
      <c r="G205" s="58" t="str">
        <f aca="false">IF(OR($A205="",$C205=""),"",IF(COUNTIF(Atividades!$G$3:$G$302,IFERROR(INDEX(Equipamentos!$C$3:$C$62,MATCH($A205,Equipamentos!$A$3:$A$62,0)),"")&amp;"|"&amp;$C205)=0,"Fora do catálogo",""))</f>
        <v/>
      </c>
    </row>
    <row r="206" customFormat="false" ht="18" hidden="false" customHeight="true" outlineLevel="0" collapsed="false">
      <c r="A206" s="32"/>
      <c r="B206" s="42"/>
      <c r="C206" s="32"/>
      <c r="D206" s="33"/>
      <c r="E206" s="32"/>
      <c r="F206" s="32"/>
      <c r="G206" s="58" t="str">
        <f aca="false">IF(OR($A206="",$C206=""),"",IF(COUNTIF(Atividades!$G$3:$G$302,IFERROR(INDEX(Equipamentos!$C$3:$C$62,MATCH($A206,Equipamentos!$A$3:$A$62,0)),"")&amp;"|"&amp;$C206)=0,"Fora do catálogo",""))</f>
        <v/>
      </c>
    </row>
    <row r="207" customFormat="false" ht="18" hidden="false" customHeight="true" outlineLevel="0" collapsed="false">
      <c r="A207" s="32"/>
      <c r="B207" s="42"/>
      <c r="C207" s="32"/>
      <c r="D207" s="33"/>
      <c r="E207" s="32"/>
      <c r="F207" s="32"/>
      <c r="G207" s="58" t="str">
        <f aca="false">IF(OR($A207="",$C207=""),"",IF(COUNTIF(Atividades!$G$3:$G$302,IFERROR(INDEX(Equipamentos!$C$3:$C$62,MATCH($A207,Equipamentos!$A$3:$A$62,0)),"")&amp;"|"&amp;$C207)=0,"Fora do catálogo",""))</f>
        <v/>
      </c>
    </row>
    <row r="208" customFormat="false" ht="18" hidden="false" customHeight="true" outlineLevel="0" collapsed="false">
      <c r="A208" s="32"/>
      <c r="B208" s="42"/>
      <c r="C208" s="32"/>
      <c r="D208" s="33"/>
      <c r="E208" s="32"/>
      <c r="F208" s="32"/>
      <c r="G208" s="58" t="str">
        <f aca="false">IF(OR($A208="",$C208=""),"",IF(COUNTIF(Atividades!$G$3:$G$302,IFERROR(INDEX(Equipamentos!$C$3:$C$62,MATCH($A208,Equipamentos!$A$3:$A$62,0)),"")&amp;"|"&amp;$C208)=0,"Fora do catálogo",""))</f>
        <v/>
      </c>
    </row>
    <row r="209" customFormat="false" ht="18" hidden="false" customHeight="true" outlineLevel="0" collapsed="false">
      <c r="A209" s="32"/>
      <c r="B209" s="42"/>
      <c r="C209" s="32"/>
      <c r="D209" s="33"/>
      <c r="E209" s="32"/>
      <c r="F209" s="32"/>
      <c r="G209" s="58" t="str">
        <f aca="false">IF(OR($A209="",$C209=""),"",IF(COUNTIF(Atividades!$G$3:$G$302,IFERROR(INDEX(Equipamentos!$C$3:$C$62,MATCH($A209,Equipamentos!$A$3:$A$62,0)),"")&amp;"|"&amp;$C209)=0,"Fora do catálogo",""))</f>
        <v/>
      </c>
    </row>
    <row r="210" customFormat="false" ht="18" hidden="false" customHeight="true" outlineLevel="0" collapsed="false">
      <c r="A210" s="32"/>
      <c r="B210" s="42"/>
      <c r="C210" s="32"/>
      <c r="D210" s="33"/>
      <c r="E210" s="32"/>
      <c r="F210" s="32"/>
      <c r="G210" s="58" t="str">
        <f aca="false">IF(OR($A210="",$C210=""),"",IF(COUNTIF(Atividades!$G$3:$G$302,IFERROR(INDEX(Equipamentos!$C$3:$C$62,MATCH($A210,Equipamentos!$A$3:$A$62,0)),"")&amp;"|"&amp;$C210)=0,"Fora do catálogo",""))</f>
        <v/>
      </c>
    </row>
    <row r="211" customFormat="false" ht="18" hidden="false" customHeight="true" outlineLevel="0" collapsed="false">
      <c r="A211" s="32"/>
      <c r="B211" s="42"/>
      <c r="C211" s="32"/>
      <c r="D211" s="33"/>
      <c r="E211" s="32"/>
      <c r="F211" s="32"/>
      <c r="G211" s="58" t="str">
        <f aca="false">IF(OR($A211="",$C211=""),"",IF(COUNTIF(Atividades!$G$3:$G$302,IFERROR(INDEX(Equipamentos!$C$3:$C$62,MATCH($A211,Equipamentos!$A$3:$A$62,0)),"")&amp;"|"&amp;$C211)=0,"Fora do catálogo",""))</f>
        <v/>
      </c>
    </row>
    <row r="212" customFormat="false" ht="18" hidden="false" customHeight="true" outlineLevel="0" collapsed="false">
      <c r="A212" s="32"/>
      <c r="B212" s="42"/>
      <c r="C212" s="32"/>
      <c r="D212" s="33"/>
      <c r="E212" s="32"/>
      <c r="F212" s="32"/>
      <c r="G212" s="58" t="str">
        <f aca="false">IF(OR($A212="",$C212=""),"",IF(COUNTIF(Atividades!$G$3:$G$302,IFERROR(INDEX(Equipamentos!$C$3:$C$62,MATCH($A212,Equipamentos!$A$3:$A$62,0)),"")&amp;"|"&amp;$C212)=0,"Fora do catálogo",""))</f>
        <v/>
      </c>
    </row>
    <row r="213" customFormat="false" ht="18" hidden="false" customHeight="true" outlineLevel="0" collapsed="false">
      <c r="A213" s="32"/>
      <c r="B213" s="42"/>
      <c r="C213" s="32"/>
      <c r="D213" s="33"/>
      <c r="E213" s="32"/>
      <c r="F213" s="32"/>
      <c r="G213" s="58" t="str">
        <f aca="false">IF(OR($A213="",$C213=""),"",IF(COUNTIF(Atividades!$G$3:$G$302,IFERROR(INDEX(Equipamentos!$C$3:$C$62,MATCH($A213,Equipamentos!$A$3:$A$62,0)),"")&amp;"|"&amp;$C213)=0,"Fora do catálogo",""))</f>
        <v/>
      </c>
    </row>
    <row r="214" customFormat="false" ht="18" hidden="false" customHeight="true" outlineLevel="0" collapsed="false">
      <c r="A214" s="32"/>
      <c r="B214" s="42"/>
      <c r="C214" s="32"/>
      <c r="D214" s="33"/>
      <c r="E214" s="32"/>
      <c r="F214" s="32"/>
      <c r="G214" s="58" t="str">
        <f aca="false">IF(OR($A214="",$C214=""),"",IF(COUNTIF(Atividades!$G$3:$G$302,IFERROR(INDEX(Equipamentos!$C$3:$C$62,MATCH($A214,Equipamentos!$A$3:$A$62,0)),"")&amp;"|"&amp;$C214)=0,"Fora do catálogo",""))</f>
        <v/>
      </c>
    </row>
    <row r="215" customFormat="false" ht="18" hidden="false" customHeight="true" outlineLevel="0" collapsed="false">
      <c r="A215" s="32"/>
      <c r="B215" s="42"/>
      <c r="C215" s="32"/>
      <c r="D215" s="33"/>
      <c r="E215" s="32"/>
      <c r="F215" s="32"/>
      <c r="G215" s="58" t="str">
        <f aca="false">IF(OR($A215="",$C215=""),"",IF(COUNTIF(Atividades!$G$3:$G$302,IFERROR(INDEX(Equipamentos!$C$3:$C$62,MATCH($A215,Equipamentos!$A$3:$A$62,0)),"")&amp;"|"&amp;$C215)=0,"Fora do catálogo",""))</f>
        <v/>
      </c>
    </row>
    <row r="216" customFormat="false" ht="18" hidden="false" customHeight="true" outlineLevel="0" collapsed="false">
      <c r="A216" s="32"/>
      <c r="B216" s="42"/>
      <c r="C216" s="32"/>
      <c r="D216" s="33"/>
      <c r="E216" s="32"/>
      <c r="F216" s="32"/>
      <c r="G216" s="58" t="str">
        <f aca="false">IF(OR($A216="",$C216=""),"",IF(COUNTIF(Atividades!$G$3:$G$302,IFERROR(INDEX(Equipamentos!$C$3:$C$62,MATCH($A216,Equipamentos!$A$3:$A$62,0)),"")&amp;"|"&amp;$C216)=0,"Fora do catálogo",""))</f>
        <v/>
      </c>
    </row>
    <row r="217" customFormat="false" ht="18" hidden="false" customHeight="true" outlineLevel="0" collapsed="false">
      <c r="A217" s="32"/>
      <c r="B217" s="42"/>
      <c r="C217" s="32"/>
      <c r="D217" s="33"/>
      <c r="E217" s="32"/>
      <c r="F217" s="32"/>
      <c r="G217" s="58" t="str">
        <f aca="false">IF(OR($A217="",$C217=""),"",IF(COUNTIF(Atividades!$G$3:$G$302,IFERROR(INDEX(Equipamentos!$C$3:$C$62,MATCH($A217,Equipamentos!$A$3:$A$62,0)),"")&amp;"|"&amp;$C217)=0,"Fora do catálogo",""))</f>
        <v/>
      </c>
    </row>
    <row r="218" customFormat="false" ht="18" hidden="false" customHeight="true" outlineLevel="0" collapsed="false">
      <c r="A218" s="32"/>
      <c r="B218" s="42"/>
      <c r="C218" s="32"/>
      <c r="D218" s="33"/>
      <c r="E218" s="32"/>
      <c r="F218" s="32"/>
      <c r="G218" s="58" t="str">
        <f aca="false">IF(OR($A218="",$C218=""),"",IF(COUNTIF(Atividades!$G$3:$G$302,IFERROR(INDEX(Equipamentos!$C$3:$C$62,MATCH($A218,Equipamentos!$A$3:$A$62,0)),"")&amp;"|"&amp;$C218)=0,"Fora do catálogo",""))</f>
        <v/>
      </c>
    </row>
    <row r="219" customFormat="false" ht="18" hidden="false" customHeight="true" outlineLevel="0" collapsed="false">
      <c r="A219" s="32"/>
      <c r="B219" s="42"/>
      <c r="C219" s="32"/>
      <c r="D219" s="33"/>
      <c r="E219" s="32"/>
      <c r="F219" s="32"/>
      <c r="G219" s="58" t="str">
        <f aca="false">IF(OR($A219="",$C219=""),"",IF(COUNTIF(Atividades!$G$3:$G$302,IFERROR(INDEX(Equipamentos!$C$3:$C$62,MATCH($A219,Equipamentos!$A$3:$A$62,0)),"")&amp;"|"&amp;$C219)=0,"Fora do catálogo",""))</f>
        <v/>
      </c>
    </row>
    <row r="220" customFormat="false" ht="18" hidden="false" customHeight="true" outlineLevel="0" collapsed="false">
      <c r="A220" s="32"/>
      <c r="B220" s="42"/>
      <c r="C220" s="32"/>
      <c r="D220" s="33"/>
      <c r="E220" s="32"/>
      <c r="F220" s="32"/>
      <c r="G220" s="58" t="str">
        <f aca="false">IF(OR($A220="",$C220=""),"",IF(COUNTIF(Atividades!$G$3:$G$302,IFERROR(INDEX(Equipamentos!$C$3:$C$62,MATCH($A220,Equipamentos!$A$3:$A$62,0)),"")&amp;"|"&amp;$C220)=0,"Fora do catálogo",""))</f>
        <v/>
      </c>
    </row>
    <row r="221" customFormat="false" ht="18" hidden="false" customHeight="true" outlineLevel="0" collapsed="false">
      <c r="A221" s="32"/>
      <c r="B221" s="42"/>
      <c r="C221" s="32"/>
      <c r="D221" s="33"/>
      <c r="E221" s="32"/>
      <c r="F221" s="32"/>
      <c r="G221" s="58" t="str">
        <f aca="false">IF(OR($A221="",$C221=""),"",IF(COUNTIF(Atividades!$G$3:$G$302,IFERROR(INDEX(Equipamentos!$C$3:$C$62,MATCH($A221,Equipamentos!$A$3:$A$62,0)),"")&amp;"|"&amp;$C221)=0,"Fora do catálogo",""))</f>
        <v/>
      </c>
    </row>
    <row r="222" customFormat="false" ht="18" hidden="false" customHeight="true" outlineLevel="0" collapsed="false">
      <c r="A222" s="32"/>
      <c r="B222" s="42"/>
      <c r="C222" s="32"/>
      <c r="D222" s="33"/>
      <c r="E222" s="32"/>
      <c r="F222" s="32"/>
      <c r="G222" s="58" t="str">
        <f aca="false">IF(OR($A222="",$C222=""),"",IF(COUNTIF(Atividades!$G$3:$G$302,IFERROR(INDEX(Equipamentos!$C$3:$C$62,MATCH($A222,Equipamentos!$A$3:$A$62,0)),"")&amp;"|"&amp;$C222)=0,"Fora do catálogo",""))</f>
        <v/>
      </c>
    </row>
    <row r="223" customFormat="false" ht="18" hidden="false" customHeight="true" outlineLevel="0" collapsed="false">
      <c r="A223" s="32"/>
      <c r="B223" s="42"/>
      <c r="C223" s="32"/>
      <c r="D223" s="33"/>
      <c r="E223" s="32"/>
      <c r="F223" s="32"/>
      <c r="G223" s="58" t="str">
        <f aca="false">IF(OR($A223="",$C223=""),"",IF(COUNTIF(Atividades!$G$3:$G$302,IFERROR(INDEX(Equipamentos!$C$3:$C$62,MATCH($A223,Equipamentos!$A$3:$A$62,0)),"")&amp;"|"&amp;$C223)=0,"Fora do catálogo",""))</f>
        <v/>
      </c>
    </row>
    <row r="224" customFormat="false" ht="18" hidden="false" customHeight="true" outlineLevel="0" collapsed="false">
      <c r="A224" s="32"/>
      <c r="B224" s="42"/>
      <c r="C224" s="32"/>
      <c r="D224" s="33"/>
      <c r="E224" s="32"/>
      <c r="F224" s="32"/>
      <c r="G224" s="58" t="str">
        <f aca="false">IF(OR($A224="",$C224=""),"",IF(COUNTIF(Atividades!$G$3:$G$302,IFERROR(INDEX(Equipamentos!$C$3:$C$62,MATCH($A224,Equipamentos!$A$3:$A$62,0)),"")&amp;"|"&amp;$C224)=0,"Fora do catálogo",""))</f>
        <v/>
      </c>
    </row>
    <row r="225" customFormat="false" ht="18" hidden="false" customHeight="true" outlineLevel="0" collapsed="false">
      <c r="A225" s="32"/>
      <c r="B225" s="42"/>
      <c r="C225" s="32"/>
      <c r="D225" s="33"/>
      <c r="E225" s="32"/>
      <c r="F225" s="32"/>
      <c r="G225" s="58" t="str">
        <f aca="false">IF(OR($A225="",$C225=""),"",IF(COUNTIF(Atividades!$G$3:$G$302,IFERROR(INDEX(Equipamentos!$C$3:$C$62,MATCH($A225,Equipamentos!$A$3:$A$62,0)),"")&amp;"|"&amp;$C225)=0,"Fora do catálogo",""))</f>
        <v/>
      </c>
    </row>
    <row r="226" customFormat="false" ht="18" hidden="false" customHeight="true" outlineLevel="0" collapsed="false">
      <c r="A226" s="32"/>
      <c r="B226" s="42"/>
      <c r="C226" s="32"/>
      <c r="D226" s="33"/>
      <c r="E226" s="32"/>
      <c r="F226" s="32"/>
      <c r="G226" s="58" t="str">
        <f aca="false">IF(OR($A226="",$C226=""),"",IF(COUNTIF(Atividades!$G$3:$G$302,IFERROR(INDEX(Equipamentos!$C$3:$C$62,MATCH($A226,Equipamentos!$A$3:$A$62,0)),"")&amp;"|"&amp;$C226)=0,"Fora do catálogo",""))</f>
        <v/>
      </c>
    </row>
    <row r="227" customFormat="false" ht="18" hidden="false" customHeight="true" outlineLevel="0" collapsed="false">
      <c r="A227" s="32"/>
      <c r="B227" s="42"/>
      <c r="C227" s="32"/>
      <c r="D227" s="33"/>
      <c r="E227" s="32"/>
      <c r="F227" s="32"/>
      <c r="G227" s="58" t="str">
        <f aca="false">IF(OR($A227="",$C227=""),"",IF(COUNTIF(Atividades!$G$3:$G$302,IFERROR(INDEX(Equipamentos!$C$3:$C$62,MATCH($A227,Equipamentos!$A$3:$A$62,0)),"")&amp;"|"&amp;$C227)=0,"Fora do catálogo",""))</f>
        <v/>
      </c>
    </row>
    <row r="228" customFormat="false" ht="18" hidden="false" customHeight="true" outlineLevel="0" collapsed="false">
      <c r="A228" s="32"/>
      <c r="B228" s="42"/>
      <c r="C228" s="32"/>
      <c r="D228" s="33"/>
      <c r="E228" s="32"/>
      <c r="F228" s="32"/>
      <c r="G228" s="58" t="str">
        <f aca="false">IF(OR($A228="",$C228=""),"",IF(COUNTIF(Atividades!$G$3:$G$302,IFERROR(INDEX(Equipamentos!$C$3:$C$62,MATCH($A228,Equipamentos!$A$3:$A$62,0)),"")&amp;"|"&amp;$C228)=0,"Fora do catálogo",""))</f>
        <v/>
      </c>
    </row>
    <row r="229" customFormat="false" ht="18" hidden="false" customHeight="true" outlineLevel="0" collapsed="false">
      <c r="A229" s="32"/>
      <c r="B229" s="42"/>
      <c r="C229" s="32"/>
      <c r="D229" s="33"/>
      <c r="E229" s="32"/>
      <c r="F229" s="32"/>
      <c r="G229" s="58" t="str">
        <f aca="false">IF(OR($A229="",$C229=""),"",IF(COUNTIF(Atividades!$G$3:$G$302,IFERROR(INDEX(Equipamentos!$C$3:$C$62,MATCH($A229,Equipamentos!$A$3:$A$62,0)),"")&amp;"|"&amp;$C229)=0,"Fora do catálogo",""))</f>
        <v/>
      </c>
    </row>
    <row r="230" customFormat="false" ht="18" hidden="false" customHeight="true" outlineLevel="0" collapsed="false">
      <c r="A230" s="32"/>
      <c r="B230" s="42"/>
      <c r="C230" s="32"/>
      <c r="D230" s="33"/>
      <c r="E230" s="32"/>
      <c r="F230" s="32"/>
      <c r="G230" s="58" t="str">
        <f aca="false">IF(OR($A230="",$C230=""),"",IF(COUNTIF(Atividades!$G$3:$G$302,IFERROR(INDEX(Equipamentos!$C$3:$C$62,MATCH($A230,Equipamentos!$A$3:$A$62,0)),"")&amp;"|"&amp;$C230)=0,"Fora do catálogo",""))</f>
        <v/>
      </c>
    </row>
    <row r="231" customFormat="false" ht="18" hidden="false" customHeight="true" outlineLevel="0" collapsed="false">
      <c r="A231" s="32"/>
      <c r="B231" s="42"/>
      <c r="C231" s="32"/>
      <c r="D231" s="33"/>
      <c r="E231" s="32"/>
      <c r="F231" s="32"/>
      <c r="G231" s="58" t="str">
        <f aca="false">IF(OR($A231="",$C231=""),"",IF(COUNTIF(Atividades!$G$3:$G$302,IFERROR(INDEX(Equipamentos!$C$3:$C$62,MATCH($A231,Equipamentos!$A$3:$A$62,0)),"")&amp;"|"&amp;$C231)=0,"Fora do catálogo",""))</f>
        <v/>
      </c>
    </row>
    <row r="232" customFormat="false" ht="18" hidden="false" customHeight="true" outlineLevel="0" collapsed="false">
      <c r="A232" s="32"/>
      <c r="B232" s="42"/>
      <c r="C232" s="32"/>
      <c r="D232" s="33"/>
      <c r="E232" s="32"/>
      <c r="F232" s="32"/>
      <c r="G232" s="58" t="str">
        <f aca="false">IF(OR($A232="",$C232=""),"",IF(COUNTIF(Atividades!$G$3:$G$302,IFERROR(INDEX(Equipamentos!$C$3:$C$62,MATCH($A232,Equipamentos!$A$3:$A$62,0)),"")&amp;"|"&amp;$C232)=0,"Fora do catálogo",""))</f>
        <v/>
      </c>
    </row>
    <row r="233" customFormat="false" ht="18" hidden="false" customHeight="true" outlineLevel="0" collapsed="false">
      <c r="A233" s="32"/>
      <c r="B233" s="42"/>
      <c r="C233" s="32"/>
      <c r="D233" s="33"/>
      <c r="E233" s="32"/>
      <c r="F233" s="32"/>
      <c r="G233" s="58" t="str">
        <f aca="false">IF(OR($A233="",$C233=""),"",IF(COUNTIF(Atividades!$G$3:$G$302,IFERROR(INDEX(Equipamentos!$C$3:$C$62,MATCH($A233,Equipamentos!$A$3:$A$62,0)),"")&amp;"|"&amp;$C233)=0,"Fora do catálogo",""))</f>
        <v/>
      </c>
    </row>
    <row r="234" customFormat="false" ht="18" hidden="false" customHeight="true" outlineLevel="0" collapsed="false">
      <c r="A234" s="32"/>
      <c r="B234" s="42"/>
      <c r="C234" s="32"/>
      <c r="D234" s="33"/>
      <c r="E234" s="32"/>
      <c r="F234" s="32"/>
      <c r="G234" s="58" t="str">
        <f aca="false">IF(OR($A234="",$C234=""),"",IF(COUNTIF(Atividades!$G$3:$G$302,IFERROR(INDEX(Equipamentos!$C$3:$C$62,MATCH($A234,Equipamentos!$A$3:$A$62,0)),"")&amp;"|"&amp;$C234)=0,"Fora do catálogo",""))</f>
        <v/>
      </c>
    </row>
    <row r="235" customFormat="false" ht="18" hidden="false" customHeight="true" outlineLevel="0" collapsed="false">
      <c r="A235" s="32"/>
      <c r="B235" s="42"/>
      <c r="C235" s="32"/>
      <c r="D235" s="33"/>
      <c r="E235" s="32"/>
      <c r="F235" s="32"/>
      <c r="G235" s="58" t="str">
        <f aca="false">IF(OR($A235="",$C235=""),"",IF(COUNTIF(Atividades!$G$3:$G$302,IFERROR(INDEX(Equipamentos!$C$3:$C$62,MATCH($A235,Equipamentos!$A$3:$A$62,0)),"")&amp;"|"&amp;$C235)=0,"Fora do catálogo",""))</f>
        <v/>
      </c>
    </row>
    <row r="236" customFormat="false" ht="18" hidden="false" customHeight="true" outlineLevel="0" collapsed="false">
      <c r="A236" s="32"/>
      <c r="B236" s="42"/>
      <c r="C236" s="32"/>
      <c r="D236" s="33"/>
      <c r="E236" s="32"/>
      <c r="F236" s="32"/>
      <c r="G236" s="58" t="str">
        <f aca="false">IF(OR($A236="",$C236=""),"",IF(COUNTIF(Atividades!$G$3:$G$302,IFERROR(INDEX(Equipamentos!$C$3:$C$62,MATCH($A236,Equipamentos!$A$3:$A$62,0)),"")&amp;"|"&amp;$C236)=0,"Fora do catálogo",""))</f>
        <v/>
      </c>
    </row>
    <row r="237" customFormat="false" ht="18" hidden="false" customHeight="true" outlineLevel="0" collapsed="false">
      <c r="A237" s="32"/>
      <c r="B237" s="42"/>
      <c r="C237" s="32"/>
      <c r="D237" s="33"/>
      <c r="E237" s="32"/>
      <c r="F237" s="32"/>
      <c r="G237" s="58" t="str">
        <f aca="false">IF(OR($A237="",$C237=""),"",IF(COUNTIF(Atividades!$G$3:$G$302,IFERROR(INDEX(Equipamentos!$C$3:$C$62,MATCH($A237,Equipamentos!$A$3:$A$62,0)),"")&amp;"|"&amp;$C237)=0,"Fora do catálogo",""))</f>
        <v/>
      </c>
    </row>
    <row r="238" customFormat="false" ht="18" hidden="false" customHeight="true" outlineLevel="0" collapsed="false">
      <c r="A238" s="32"/>
      <c r="B238" s="42"/>
      <c r="C238" s="32"/>
      <c r="D238" s="33"/>
      <c r="E238" s="32"/>
      <c r="F238" s="32"/>
      <c r="G238" s="58" t="str">
        <f aca="false">IF(OR($A238="",$C238=""),"",IF(COUNTIF(Atividades!$G$3:$G$302,IFERROR(INDEX(Equipamentos!$C$3:$C$62,MATCH($A238,Equipamentos!$A$3:$A$62,0)),"")&amp;"|"&amp;$C238)=0,"Fora do catálogo",""))</f>
        <v/>
      </c>
    </row>
    <row r="239" customFormat="false" ht="18" hidden="false" customHeight="true" outlineLevel="0" collapsed="false">
      <c r="A239" s="32"/>
      <c r="B239" s="42"/>
      <c r="C239" s="32"/>
      <c r="D239" s="33"/>
      <c r="E239" s="32"/>
      <c r="F239" s="32"/>
      <c r="G239" s="58" t="str">
        <f aca="false">IF(OR($A239="",$C239=""),"",IF(COUNTIF(Atividades!$G$3:$G$302,IFERROR(INDEX(Equipamentos!$C$3:$C$62,MATCH($A239,Equipamentos!$A$3:$A$62,0)),"")&amp;"|"&amp;$C239)=0,"Fora do catálogo",""))</f>
        <v/>
      </c>
    </row>
    <row r="240" customFormat="false" ht="18" hidden="false" customHeight="true" outlineLevel="0" collapsed="false">
      <c r="A240" s="32"/>
      <c r="B240" s="42"/>
      <c r="C240" s="32"/>
      <c r="D240" s="33"/>
      <c r="E240" s="32"/>
      <c r="F240" s="32"/>
      <c r="G240" s="58" t="str">
        <f aca="false">IF(OR($A240="",$C240=""),"",IF(COUNTIF(Atividades!$G$3:$G$302,IFERROR(INDEX(Equipamentos!$C$3:$C$62,MATCH($A240,Equipamentos!$A$3:$A$62,0)),"")&amp;"|"&amp;$C240)=0,"Fora do catálogo",""))</f>
        <v/>
      </c>
    </row>
    <row r="241" customFormat="false" ht="18" hidden="false" customHeight="true" outlineLevel="0" collapsed="false">
      <c r="A241" s="32"/>
      <c r="B241" s="42"/>
      <c r="C241" s="32"/>
      <c r="D241" s="33"/>
      <c r="E241" s="32"/>
      <c r="F241" s="32"/>
      <c r="G241" s="58" t="str">
        <f aca="false">IF(OR($A241="",$C241=""),"",IF(COUNTIF(Atividades!$G$3:$G$302,IFERROR(INDEX(Equipamentos!$C$3:$C$62,MATCH($A241,Equipamentos!$A$3:$A$62,0)),"")&amp;"|"&amp;$C241)=0,"Fora do catálogo",""))</f>
        <v/>
      </c>
    </row>
    <row r="242" customFormat="false" ht="18" hidden="false" customHeight="true" outlineLevel="0" collapsed="false">
      <c r="A242" s="32"/>
      <c r="B242" s="42"/>
      <c r="C242" s="32"/>
      <c r="D242" s="33"/>
      <c r="E242" s="32"/>
      <c r="F242" s="32"/>
      <c r="G242" s="58" t="str">
        <f aca="false">IF(OR($A242="",$C242=""),"",IF(COUNTIF(Atividades!$G$3:$G$302,IFERROR(INDEX(Equipamentos!$C$3:$C$62,MATCH($A242,Equipamentos!$A$3:$A$62,0)),"")&amp;"|"&amp;$C242)=0,"Fora do catálogo",""))</f>
        <v/>
      </c>
    </row>
    <row r="243" customFormat="false" ht="18" hidden="false" customHeight="true" outlineLevel="0" collapsed="false">
      <c r="A243" s="32"/>
      <c r="B243" s="42"/>
      <c r="C243" s="32"/>
      <c r="D243" s="33"/>
      <c r="E243" s="32"/>
      <c r="F243" s="32"/>
      <c r="G243" s="58" t="str">
        <f aca="false">IF(OR($A243="",$C243=""),"",IF(COUNTIF(Atividades!$G$3:$G$302,IFERROR(INDEX(Equipamentos!$C$3:$C$62,MATCH($A243,Equipamentos!$A$3:$A$62,0)),"")&amp;"|"&amp;$C243)=0,"Fora do catálogo",""))</f>
        <v/>
      </c>
    </row>
    <row r="244" customFormat="false" ht="18" hidden="false" customHeight="true" outlineLevel="0" collapsed="false">
      <c r="A244" s="32"/>
      <c r="B244" s="42"/>
      <c r="C244" s="32"/>
      <c r="D244" s="33"/>
      <c r="E244" s="32"/>
      <c r="F244" s="32"/>
      <c r="G244" s="58" t="str">
        <f aca="false">IF(OR($A244="",$C244=""),"",IF(COUNTIF(Atividades!$G$3:$G$302,IFERROR(INDEX(Equipamentos!$C$3:$C$62,MATCH($A244,Equipamentos!$A$3:$A$62,0)),"")&amp;"|"&amp;$C244)=0,"Fora do catálogo",""))</f>
        <v/>
      </c>
    </row>
    <row r="245" customFormat="false" ht="18" hidden="false" customHeight="true" outlineLevel="0" collapsed="false">
      <c r="A245" s="32"/>
      <c r="B245" s="42"/>
      <c r="C245" s="32"/>
      <c r="D245" s="33"/>
      <c r="E245" s="32"/>
      <c r="F245" s="32"/>
      <c r="G245" s="58" t="str">
        <f aca="false">IF(OR($A245="",$C245=""),"",IF(COUNTIF(Atividades!$G$3:$G$302,IFERROR(INDEX(Equipamentos!$C$3:$C$62,MATCH($A245,Equipamentos!$A$3:$A$62,0)),"")&amp;"|"&amp;$C245)=0,"Fora do catálogo",""))</f>
        <v/>
      </c>
    </row>
    <row r="246" customFormat="false" ht="18" hidden="false" customHeight="true" outlineLevel="0" collapsed="false">
      <c r="A246" s="32"/>
      <c r="B246" s="42"/>
      <c r="C246" s="32"/>
      <c r="D246" s="33"/>
      <c r="E246" s="32"/>
      <c r="F246" s="32"/>
      <c r="G246" s="58" t="str">
        <f aca="false">IF(OR($A246="",$C246=""),"",IF(COUNTIF(Atividades!$G$3:$G$302,IFERROR(INDEX(Equipamentos!$C$3:$C$62,MATCH($A246,Equipamentos!$A$3:$A$62,0)),"")&amp;"|"&amp;$C246)=0,"Fora do catálogo",""))</f>
        <v/>
      </c>
    </row>
    <row r="247" customFormat="false" ht="18" hidden="false" customHeight="true" outlineLevel="0" collapsed="false">
      <c r="A247" s="32"/>
      <c r="B247" s="42"/>
      <c r="C247" s="32"/>
      <c r="D247" s="33"/>
      <c r="E247" s="32"/>
      <c r="F247" s="32"/>
      <c r="G247" s="58" t="str">
        <f aca="false">IF(OR($A247="",$C247=""),"",IF(COUNTIF(Atividades!$G$3:$G$302,IFERROR(INDEX(Equipamentos!$C$3:$C$62,MATCH($A247,Equipamentos!$A$3:$A$62,0)),"")&amp;"|"&amp;$C247)=0,"Fora do catálogo",""))</f>
        <v/>
      </c>
    </row>
    <row r="248" customFormat="false" ht="18" hidden="false" customHeight="true" outlineLevel="0" collapsed="false">
      <c r="A248" s="32"/>
      <c r="B248" s="42"/>
      <c r="C248" s="32"/>
      <c r="D248" s="33"/>
      <c r="E248" s="32"/>
      <c r="F248" s="32"/>
      <c r="G248" s="58" t="str">
        <f aca="false">IF(OR($A248="",$C248=""),"",IF(COUNTIF(Atividades!$G$3:$G$302,IFERROR(INDEX(Equipamentos!$C$3:$C$62,MATCH($A248,Equipamentos!$A$3:$A$62,0)),"")&amp;"|"&amp;$C248)=0,"Fora do catálogo",""))</f>
        <v/>
      </c>
    </row>
    <row r="249" customFormat="false" ht="18" hidden="false" customHeight="true" outlineLevel="0" collapsed="false">
      <c r="A249" s="32"/>
      <c r="B249" s="42"/>
      <c r="C249" s="32"/>
      <c r="D249" s="33"/>
      <c r="E249" s="32"/>
      <c r="F249" s="32"/>
      <c r="G249" s="58" t="str">
        <f aca="false">IF(OR($A249="",$C249=""),"",IF(COUNTIF(Atividades!$G$3:$G$302,IFERROR(INDEX(Equipamentos!$C$3:$C$62,MATCH($A249,Equipamentos!$A$3:$A$62,0)),"")&amp;"|"&amp;$C249)=0,"Fora do catálogo",""))</f>
        <v/>
      </c>
    </row>
    <row r="250" customFormat="false" ht="18" hidden="false" customHeight="true" outlineLevel="0" collapsed="false">
      <c r="A250" s="32"/>
      <c r="B250" s="42"/>
      <c r="C250" s="32"/>
      <c r="D250" s="33"/>
      <c r="E250" s="32"/>
      <c r="F250" s="32"/>
      <c r="G250" s="58" t="str">
        <f aca="false">IF(OR($A250="",$C250=""),"",IF(COUNTIF(Atividades!$G$3:$G$302,IFERROR(INDEX(Equipamentos!$C$3:$C$62,MATCH($A250,Equipamentos!$A$3:$A$62,0)),"")&amp;"|"&amp;$C250)=0,"Fora do catálogo",""))</f>
        <v/>
      </c>
    </row>
    <row r="251" customFormat="false" ht="18" hidden="false" customHeight="true" outlineLevel="0" collapsed="false">
      <c r="A251" s="32"/>
      <c r="B251" s="42"/>
      <c r="C251" s="32"/>
      <c r="D251" s="33"/>
      <c r="E251" s="32"/>
      <c r="F251" s="32"/>
      <c r="G251" s="58" t="str">
        <f aca="false">IF(OR($A251="",$C251=""),"",IF(COUNTIF(Atividades!$G$3:$G$302,IFERROR(INDEX(Equipamentos!$C$3:$C$62,MATCH($A251,Equipamentos!$A$3:$A$62,0)),"")&amp;"|"&amp;$C251)=0,"Fora do catálogo",""))</f>
        <v/>
      </c>
    </row>
    <row r="252" customFormat="false" ht="18" hidden="false" customHeight="true" outlineLevel="0" collapsed="false">
      <c r="A252" s="32"/>
      <c r="B252" s="42"/>
      <c r="C252" s="32"/>
      <c r="D252" s="33"/>
      <c r="E252" s="32"/>
      <c r="F252" s="32"/>
      <c r="G252" s="58" t="str">
        <f aca="false">IF(OR($A252="",$C252=""),"",IF(COUNTIF(Atividades!$G$3:$G$302,IFERROR(INDEX(Equipamentos!$C$3:$C$62,MATCH($A252,Equipamentos!$A$3:$A$62,0)),"")&amp;"|"&amp;$C252)=0,"Fora do catálogo",""))</f>
        <v/>
      </c>
    </row>
    <row r="253" customFormat="false" ht="18" hidden="false" customHeight="true" outlineLevel="0" collapsed="false">
      <c r="A253" s="32"/>
      <c r="B253" s="42"/>
      <c r="C253" s="32"/>
      <c r="D253" s="33"/>
      <c r="E253" s="32"/>
      <c r="F253" s="32"/>
      <c r="G253" s="58" t="str">
        <f aca="false">IF(OR($A253="",$C253=""),"",IF(COUNTIF(Atividades!$G$3:$G$302,IFERROR(INDEX(Equipamentos!$C$3:$C$62,MATCH($A253,Equipamentos!$A$3:$A$62,0)),"")&amp;"|"&amp;$C253)=0,"Fora do catálogo",""))</f>
        <v/>
      </c>
    </row>
    <row r="254" customFormat="false" ht="18" hidden="false" customHeight="true" outlineLevel="0" collapsed="false">
      <c r="A254" s="32"/>
      <c r="B254" s="42"/>
      <c r="C254" s="32"/>
      <c r="D254" s="33"/>
      <c r="E254" s="32"/>
      <c r="F254" s="32"/>
      <c r="G254" s="58" t="str">
        <f aca="false">IF(OR($A254="",$C254=""),"",IF(COUNTIF(Atividades!$G$3:$G$302,IFERROR(INDEX(Equipamentos!$C$3:$C$62,MATCH($A254,Equipamentos!$A$3:$A$62,0)),"")&amp;"|"&amp;$C254)=0,"Fora do catálogo",""))</f>
        <v/>
      </c>
    </row>
    <row r="255" customFormat="false" ht="18" hidden="false" customHeight="true" outlineLevel="0" collapsed="false">
      <c r="A255" s="32"/>
      <c r="B255" s="42"/>
      <c r="C255" s="32"/>
      <c r="D255" s="33"/>
      <c r="E255" s="32"/>
      <c r="F255" s="32"/>
      <c r="G255" s="58" t="str">
        <f aca="false">IF(OR($A255="",$C255=""),"",IF(COUNTIF(Atividades!$G$3:$G$302,IFERROR(INDEX(Equipamentos!$C$3:$C$62,MATCH($A255,Equipamentos!$A$3:$A$62,0)),"")&amp;"|"&amp;$C255)=0,"Fora do catálogo",""))</f>
        <v/>
      </c>
    </row>
    <row r="256" customFormat="false" ht="18" hidden="false" customHeight="true" outlineLevel="0" collapsed="false">
      <c r="A256" s="32"/>
      <c r="B256" s="42"/>
      <c r="C256" s="32"/>
      <c r="D256" s="33"/>
      <c r="E256" s="32"/>
      <c r="F256" s="32"/>
      <c r="G256" s="58" t="str">
        <f aca="false">IF(OR($A256="",$C256=""),"",IF(COUNTIF(Atividades!$G$3:$G$302,IFERROR(INDEX(Equipamentos!$C$3:$C$62,MATCH($A256,Equipamentos!$A$3:$A$62,0)),"")&amp;"|"&amp;$C256)=0,"Fora do catálogo",""))</f>
        <v/>
      </c>
    </row>
    <row r="257" customFormat="false" ht="18" hidden="false" customHeight="true" outlineLevel="0" collapsed="false">
      <c r="A257" s="32"/>
      <c r="B257" s="42"/>
      <c r="C257" s="32"/>
      <c r="D257" s="33"/>
      <c r="E257" s="32"/>
      <c r="F257" s="32"/>
      <c r="G257" s="58" t="str">
        <f aca="false">IF(OR($A257="",$C257=""),"",IF(COUNTIF(Atividades!$G$3:$G$302,IFERROR(INDEX(Equipamentos!$C$3:$C$62,MATCH($A257,Equipamentos!$A$3:$A$62,0)),"")&amp;"|"&amp;$C257)=0,"Fora do catálogo",""))</f>
        <v/>
      </c>
    </row>
    <row r="258" customFormat="false" ht="18" hidden="false" customHeight="true" outlineLevel="0" collapsed="false">
      <c r="A258" s="32"/>
      <c r="B258" s="42"/>
      <c r="C258" s="32"/>
      <c r="D258" s="33"/>
      <c r="E258" s="32"/>
      <c r="F258" s="32"/>
      <c r="G258" s="58" t="str">
        <f aca="false">IF(OR($A258="",$C258=""),"",IF(COUNTIF(Atividades!$G$3:$G$302,IFERROR(INDEX(Equipamentos!$C$3:$C$62,MATCH($A258,Equipamentos!$A$3:$A$62,0)),"")&amp;"|"&amp;$C258)=0,"Fora do catálogo",""))</f>
        <v/>
      </c>
    </row>
    <row r="259" customFormat="false" ht="18" hidden="false" customHeight="true" outlineLevel="0" collapsed="false">
      <c r="A259" s="32"/>
      <c r="B259" s="42"/>
      <c r="C259" s="32"/>
      <c r="D259" s="33"/>
      <c r="E259" s="32"/>
      <c r="F259" s="32"/>
      <c r="G259" s="58" t="str">
        <f aca="false">IF(OR($A259="",$C259=""),"",IF(COUNTIF(Atividades!$G$3:$G$302,IFERROR(INDEX(Equipamentos!$C$3:$C$62,MATCH($A259,Equipamentos!$A$3:$A$62,0)),"")&amp;"|"&amp;$C259)=0,"Fora do catálogo",""))</f>
        <v/>
      </c>
    </row>
    <row r="260" customFormat="false" ht="18" hidden="false" customHeight="true" outlineLevel="0" collapsed="false">
      <c r="A260" s="32"/>
      <c r="B260" s="42"/>
      <c r="C260" s="32"/>
      <c r="D260" s="33"/>
      <c r="E260" s="32"/>
      <c r="F260" s="32"/>
      <c r="G260" s="58" t="str">
        <f aca="false">IF(OR($A260="",$C260=""),"",IF(COUNTIF(Atividades!$G$3:$G$302,IFERROR(INDEX(Equipamentos!$C$3:$C$62,MATCH($A260,Equipamentos!$A$3:$A$62,0)),"")&amp;"|"&amp;$C260)=0,"Fora do catálogo",""))</f>
        <v/>
      </c>
    </row>
    <row r="261" customFormat="false" ht="18" hidden="false" customHeight="true" outlineLevel="0" collapsed="false">
      <c r="A261" s="32"/>
      <c r="B261" s="42"/>
      <c r="C261" s="32"/>
      <c r="D261" s="33"/>
      <c r="E261" s="32"/>
      <c r="F261" s="32"/>
      <c r="G261" s="58" t="str">
        <f aca="false">IF(OR($A261="",$C261=""),"",IF(COUNTIF(Atividades!$G$3:$G$302,IFERROR(INDEX(Equipamentos!$C$3:$C$62,MATCH($A261,Equipamentos!$A$3:$A$62,0)),"")&amp;"|"&amp;$C261)=0,"Fora do catálogo",""))</f>
        <v/>
      </c>
    </row>
    <row r="262" customFormat="false" ht="18" hidden="false" customHeight="true" outlineLevel="0" collapsed="false">
      <c r="A262" s="32"/>
      <c r="B262" s="42"/>
      <c r="C262" s="32"/>
      <c r="D262" s="33"/>
      <c r="E262" s="32"/>
      <c r="F262" s="32"/>
      <c r="G262" s="58" t="str">
        <f aca="false">IF(OR($A262="",$C262=""),"",IF(COUNTIF(Atividades!$G$3:$G$302,IFERROR(INDEX(Equipamentos!$C$3:$C$62,MATCH($A262,Equipamentos!$A$3:$A$62,0)),"")&amp;"|"&amp;$C262)=0,"Fora do catálogo",""))</f>
        <v/>
      </c>
    </row>
    <row r="263" customFormat="false" ht="18" hidden="false" customHeight="true" outlineLevel="0" collapsed="false">
      <c r="A263" s="32"/>
      <c r="B263" s="42"/>
      <c r="C263" s="32"/>
      <c r="D263" s="33"/>
      <c r="E263" s="32"/>
      <c r="F263" s="32"/>
      <c r="G263" s="58" t="str">
        <f aca="false">IF(OR($A263="",$C263=""),"",IF(COUNTIF(Atividades!$G$3:$G$302,IFERROR(INDEX(Equipamentos!$C$3:$C$62,MATCH($A263,Equipamentos!$A$3:$A$62,0)),"")&amp;"|"&amp;$C263)=0,"Fora do catálogo",""))</f>
        <v/>
      </c>
    </row>
    <row r="264" customFormat="false" ht="18" hidden="false" customHeight="true" outlineLevel="0" collapsed="false">
      <c r="A264" s="32"/>
      <c r="B264" s="42"/>
      <c r="C264" s="32"/>
      <c r="D264" s="33"/>
      <c r="E264" s="32"/>
      <c r="F264" s="32"/>
      <c r="G264" s="58" t="str">
        <f aca="false">IF(OR($A264="",$C264=""),"",IF(COUNTIF(Atividades!$G$3:$G$302,IFERROR(INDEX(Equipamentos!$C$3:$C$62,MATCH($A264,Equipamentos!$A$3:$A$62,0)),"")&amp;"|"&amp;$C264)=0,"Fora do catálogo",""))</f>
        <v/>
      </c>
    </row>
    <row r="265" customFormat="false" ht="18" hidden="false" customHeight="true" outlineLevel="0" collapsed="false">
      <c r="A265" s="32"/>
      <c r="B265" s="42"/>
      <c r="C265" s="32"/>
      <c r="D265" s="33"/>
      <c r="E265" s="32"/>
      <c r="F265" s="32"/>
      <c r="G265" s="58" t="str">
        <f aca="false">IF(OR($A265="",$C265=""),"",IF(COUNTIF(Atividades!$G$3:$G$302,IFERROR(INDEX(Equipamentos!$C$3:$C$62,MATCH($A265,Equipamentos!$A$3:$A$62,0)),"")&amp;"|"&amp;$C265)=0,"Fora do catálogo",""))</f>
        <v/>
      </c>
    </row>
    <row r="266" customFormat="false" ht="18" hidden="false" customHeight="true" outlineLevel="0" collapsed="false">
      <c r="A266" s="32"/>
      <c r="B266" s="42"/>
      <c r="C266" s="32"/>
      <c r="D266" s="33"/>
      <c r="E266" s="32"/>
      <c r="F266" s="32"/>
      <c r="G266" s="58" t="str">
        <f aca="false">IF(OR($A266="",$C266=""),"",IF(COUNTIF(Atividades!$G$3:$G$302,IFERROR(INDEX(Equipamentos!$C$3:$C$62,MATCH($A266,Equipamentos!$A$3:$A$62,0)),"")&amp;"|"&amp;$C266)=0,"Fora do catálogo",""))</f>
        <v/>
      </c>
    </row>
    <row r="267" customFormat="false" ht="18" hidden="false" customHeight="true" outlineLevel="0" collapsed="false">
      <c r="A267" s="32"/>
      <c r="B267" s="42"/>
      <c r="C267" s="32"/>
      <c r="D267" s="33"/>
      <c r="E267" s="32"/>
      <c r="F267" s="32"/>
      <c r="G267" s="58" t="str">
        <f aca="false">IF(OR($A267="",$C267=""),"",IF(COUNTIF(Atividades!$G$3:$G$302,IFERROR(INDEX(Equipamentos!$C$3:$C$62,MATCH($A267,Equipamentos!$A$3:$A$62,0)),"")&amp;"|"&amp;$C267)=0,"Fora do catálogo",""))</f>
        <v/>
      </c>
    </row>
    <row r="268" customFormat="false" ht="18" hidden="false" customHeight="true" outlineLevel="0" collapsed="false">
      <c r="A268" s="32"/>
      <c r="B268" s="42"/>
      <c r="C268" s="32"/>
      <c r="D268" s="33"/>
      <c r="E268" s="32"/>
      <c r="F268" s="32"/>
      <c r="G268" s="58" t="str">
        <f aca="false">IF(OR($A268="",$C268=""),"",IF(COUNTIF(Atividades!$G$3:$G$302,IFERROR(INDEX(Equipamentos!$C$3:$C$62,MATCH($A268,Equipamentos!$A$3:$A$62,0)),"")&amp;"|"&amp;$C268)=0,"Fora do catálogo",""))</f>
        <v/>
      </c>
    </row>
    <row r="269" customFormat="false" ht="18" hidden="false" customHeight="true" outlineLevel="0" collapsed="false">
      <c r="A269" s="32"/>
      <c r="B269" s="42"/>
      <c r="C269" s="32"/>
      <c r="D269" s="33"/>
      <c r="E269" s="32"/>
      <c r="F269" s="32"/>
      <c r="G269" s="58" t="str">
        <f aca="false">IF(OR($A269="",$C269=""),"",IF(COUNTIF(Atividades!$G$3:$G$302,IFERROR(INDEX(Equipamentos!$C$3:$C$62,MATCH($A269,Equipamentos!$A$3:$A$62,0)),"")&amp;"|"&amp;$C269)=0,"Fora do catálogo",""))</f>
        <v/>
      </c>
    </row>
    <row r="270" customFormat="false" ht="18" hidden="false" customHeight="true" outlineLevel="0" collapsed="false">
      <c r="A270" s="32"/>
      <c r="B270" s="42"/>
      <c r="C270" s="32"/>
      <c r="D270" s="33"/>
      <c r="E270" s="32"/>
      <c r="F270" s="32"/>
      <c r="G270" s="58" t="str">
        <f aca="false">IF(OR($A270="",$C270=""),"",IF(COUNTIF(Atividades!$G$3:$G$302,IFERROR(INDEX(Equipamentos!$C$3:$C$62,MATCH($A270,Equipamentos!$A$3:$A$62,0)),"")&amp;"|"&amp;$C270)=0,"Fora do catálogo",""))</f>
        <v/>
      </c>
    </row>
    <row r="271" customFormat="false" ht="18" hidden="false" customHeight="true" outlineLevel="0" collapsed="false">
      <c r="A271" s="32"/>
      <c r="B271" s="42"/>
      <c r="C271" s="32"/>
      <c r="D271" s="33"/>
      <c r="E271" s="32"/>
      <c r="F271" s="32"/>
      <c r="G271" s="58" t="str">
        <f aca="false">IF(OR($A271="",$C271=""),"",IF(COUNTIF(Atividades!$G$3:$G$302,IFERROR(INDEX(Equipamentos!$C$3:$C$62,MATCH($A271,Equipamentos!$A$3:$A$62,0)),"")&amp;"|"&amp;$C271)=0,"Fora do catálogo",""))</f>
        <v/>
      </c>
    </row>
    <row r="272" customFormat="false" ht="18" hidden="false" customHeight="true" outlineLevel="0" collapsed="false">
      <c r="A272" s="32"/>
      <c r="B272" s="42"/>
      <c r="C272" s="32"/>
      <c r="D272" s="33"/>
      <c r="E272" s="32"/>
      <c r="F272" s="32"/>
      <c r="G272" s="58" t="str">
        <f aca="false">IF(OR($A272="",$C272=""),"",IF(COUNTIF(Atividades!$G$3:$G$302,IFERROR(INDEX(Equipamentos!$C$3:$C$62,MATCH($A272,Equipamentos!$A$3:$A$62,0)),"")&amp;"|"&amp;$C272)=0,"Fora do catálogo",""))</f>
        <v/>
      </c>
    </row>
    <row r="273" customFormat="false" ht="18" hidden="false" customHeight="true" outlineLevel="0" collapsed="false">
      <c r="A273" s="32"/>
      <c r="B273" s="42"/>
      <c r="C273" s="32"/>
      <c r="D273" s="33"/>
      <c r="E273" s="32"/>
      <c r="F273" s="32"/>
      <c r="G273" s="58" t="str">
        <f aca="false">IF(OR($A273="",$C273=""),"",IF(COUNTIF(Atividades!$G$3:$G$302,IFERROR(INDEX(Equipamentos!$C$3:$C$62,MATCH($A273,Equipamentos!$A$3:$A$62,0)),"")&amp;"|"&amp;$C273)=0,"Fora do catálogo",""))</f>
        <v/>
      </c>
    </row>
    <row r="274" customFormat="false" ht="18" hidden="false" customHeight="true" outlineLevel="0" collapsed="false">
      <c r="A274" s="32"/>
      <c r="B274" s="42"/>
      <c r="C274" s="32"/>
      <c r="D274" s="33"/>
      <c r="E274" s="32"/>
      <c r="F274" s="32"/>
      <c r="G274" s="58" t="str">
        <f aca="false">IF(OR($A274="",$C274=""),"",IF(COUNTIF(Atividades!$G$3:$G$302,IFERROR(INDEX(Equipamentos!$C$3:$C$62,MATCH($A274,Equipamentos!$A$3:$A$62,0)),"")&amp;"|"&amp;$C274)=0,"Fora do catálogo",""))</f>
        <v/>
      </c>
    </row>
    <row r="275" customFormat="false" ht="18" hidden="false" customHeight="true" outlineLevel="0" collapsed="false">
      <c r="A275" s="32"/>
      <c r="B275" s="42"/>
      <c r="C275" s="32"/>
      <c r="D275" s="33"/>
      <c r="E275" s="32"/>
      <c r="F275" s="32"/>
      <c r="G275" s="58" t="str">
        <f aca="false">IF(OR($A275="",$C275=""),"",IF(COUNTIF(Atividades!$G$3:$G$302,IFERROR(INDEX(Equipamentos!$C$3:$C$62,MATCH($A275,Equipamentos!$A$3:$A$62,0)),"")&amp;"|"&amp;$C275)=0,"Fora do catálogo",""))</f>
        <v/>
      </c>
    </row>
    <row r="276" customFormat="false" ht="18" hidden="false" customHeight="true" outlineLevel="0" collapsed="false">
      <c r="A276" s="32"/>
      <c r="B276" s="42"/>
      <c r="C276" s="32"/>
      <c r="D276" s="33"/>
      <c r="E276" s="32"/>
      <c r="F276" s="32"/>
      <c r="G276" s="58" t="str">
        <f aca="false">IF(OR($A276="",$C276=""),"",IF(COUNTIF(Atividades!$G$3:$G$302,IFERROR(INDEX(Equipamentos!$C$3:$C$62,MATCH($A276,Equipamentos!$A$3:$A$62,0)),"")&amp;"|"&amp;$C276)=0,"Fora do catálogo",""))</f>
        <v/>
      </c>
    </row>
    <row r="277" customFormat="false" ht="18" hidden="false" customHeight="true" outlineLevel="0" collapsed="false">
      <c r="A277" s="32"/>
      <c r="B277" s="42"/>
      <c r="C277" s="32"/>
      <c r="D277" s="33"/>
      <c r="E277" s="32"/>
      <c r="F277" s="32"/>
      <c r="G277" s="58" t="str">
        <f aca="false">IF(OR($A277="",$C277=""),"",IF(COUNTIF(Atividades!$G$3:$G$302,IFERROR(INDEX(Equipamentos!$C$3:$C$62,MATCH($A277,Equipamentos!$A$3:$A$62,0)),"")&amp;"|"&amp;$C277)=0,"Fora do catálogo",""))</f>
        <v/>
      </c>
    </row>
    <row r="278" customFormat="false" ht="18" hidden="false" customHeight="true" outlineLevel="0" collapsed="false">
      <c r="A278" s="32"/>
      <c r="B278" s="42"/>
      <c r="C278" s="32"/>
      <c r="D278" s="33"/>
      <c r="E278" s="32"/>
      <c r="F278" s="32"/>
      <c r="G278" s="58" t="str">
        <f aca="false">IF(OR($A278="",$C278=""),"",IF(COUNTIF(Atividades!$G$3:$G$302,IFERROR(INDEX(Equipamentos!$C$3:$C$62,MATCH($A278,Equipamentos!$A$3:$A$62,0)),"")&amp;"|"&amp;$C278)=0,"Fora do catálogo",""))</f>
        <v/>
      </c>
    </row>
    <row r="279" customFormat="false" ht="18" hidden="false" customHeight="true" outlineLevel="0" collapsed="false">
      <c r="A279" s="32"/>
      <c r="B279" s="42"/>
      <c r="C279" s="32"/>
      <c r="D279" s="33"/>
      <c r="E279" s="32"/>
      <c r="F279" s="32"/>
      <c r="G279" s="58" t="str">
        <f aca="false">IF(OR($A279="",$C279=""),"",IF(COUNTIF(Atividades!$G$3:$G$302,IFERROR(INDEX(Equipamentos!$C$3:$C$62,MATCH($A279,Equipamentos!$A$3:$A$62,0)),"")&amp;"|"&amp;$C279)=0,"Fora do catálogo",""))</f>
        <v/>
      </c>
    </row>
    <row r="280" customFormat="false" ht="18" hidden="false" customHeight="true" outlineLevel="0" collapsed="false">
      <c r="A280" s="32"/>
      <c r="B280" s="42"/>
      <c r="C280" s="32"/>
      <c r="D280" s="33"/>
      <c r="E280" s="32"/>
      <c r="F280" s="32"/>
      <c r="G280" s="58" t="str">
        <f aca="false">IF(OR($A280="",$C280=""),"",IF(COUNTIF(Atividades!$G$3:$G$302,IFERROR(INDEX(Equipamentos!$C$3:$C$62,MATCH($A280,Equipamentos!$A$3:$A$62,0)),"")&amp;"|"&amp;$C280)=0,"Fora do catálogo",""))</f>
        <v/>
      </c>
    </row>
    <row r="281" customFormat="false" ht="18" hidden="false" customHeight="true" outlineLevel="0" collapsed="false">
      <c r="A281" s="32"/>
      <c r="B281" s="42"/>
      <c r="C281" s="32"/>
      <c r="D281" s="33"/>
      <c r="E281" s="32"/>
      <c r="F281" s="32"/>
      <c r="G281" s="58" t="str">
        <f aca="false">IF(OR($A281="",$C281=""),"",IF(COUNTIF(Atividades!$G$3:$G$302,IFERROR(INDEX(Equipamentos!$C$3:$C$62,MATCH($A281,Equipamentos!$A$3:$A$62,0)),"")&amp;"|"&amp;$C281)=0,"Fora do catálogo",""))</f>
        <v/>
      </c>
    </row>
    <row r="282" customFormat="false" ht="18" hidden="false" customHeight="true" outlineLevel="0" collapsed="false">
      <c r="A282" s="32"/>
      <c r="B282" s="42"/>
      <c r="C282" s="32"/>
      <c r="D282" s="33"/>
      <c r="E282" s="32"/>
      <c r="F282" s="32"/>
      <c r="G282" s="58" t="str">
        <f aca="false">IF(OR($A282="",$C282=""),"",IF(COUNTIF(Atividades!$G$3:$G$302,IFERROR(INDEX(Equipamentos!$C$3:$C$62,MATCH($A282,Equipamentos!$A$3:$A$62,0)),"")&amp;"|"&amp;$C282)=0,"Fora do catálogo",""))</f>
        <v/>
      </c>
    </row>
    <row r="283" customFormat="false" ht="18" hidden="false" customHeight="true" outlineLevel="0" collapsed="false">
      <c r="A283" s="32"/>
      <c r="B283" s="42"/>
      <c r="C283" s="32"/>
      <c r="D283" s="33"/>
      <c r="E283" s="32"/>
      <c r="F283" s="32"/>
      <c r="G283" s="58" t="str">
        <f aca="false">IF(OR($A283="",$C283=""),"",IF(COUNTIF(Atividades!$G$3:$G$302,IFERROR(INDEX(Equipamentos!$C$3:$C$62,MATCH($A283,Equipamentos!$A$3:$A$62,0)),"")&amp;"|"&amp;$C283)=0,"Fora do catálogo",""))</f>
        <v/>
      </c>
    </row>
    <row r="284" customFormat="false" ht="18" hidden="false" customHeight="true" outlineLevel="0" collapsed="false">
      <c r="A284" s="32"/>
      <c r="B284" s="42"/>
      <c r="C284" s="32"/>
      <c r="D284" s="33"/>
      <c r="E284" s="32"/>
      <c r="F284" s="32"/>
      <c r="G284" s="58" t="str">
        <f aca="false">IF(OR($A284="",$C284=""),"",IF(COUNTIF(Atividades!$G$3:$G$302,IFERROR(INDEX(Equipamentos!$C$3:$C$62,MATCH($A284,Equipamentos!$A$3:$A$62,0)),"")&amp;"|"&amp;$C284)=0,"Fora do catálogo",""))</f>
        <v/>
      </c>
    </row>
    <row r="285" customFormat="false" ht="18" hidden="false" customHeight="true" outlineLevel="0" collapsed="false">
      <c r="A285" s="32"/>
      <c r="B285" s="42"/>
      <c r="C285" s="32"/>
      <c r="D285" s="33"/>
      <c r="E285" s="32"/>
      <c r="F285" s="32"/>
      <c r="G285" s="58" t="str">
        <f aca="false">IF(OR($A285="",$C285=""),"",IF(COUNTIF(Atividades!$G$3:$G$302,IFERROR(INDEX(Equipamentos!$C$3:$C$62,MATCH($A285,Equipamentos!$A$3:$A$62,0)),"")&amp;"|"&amp;$C285)=0,"Fora do catálogo",""))</f>
        <v/>
      </c>
    </row>
    <row r="286" customFormat="false" ht="18" hidden="false" customHeight="true" outlineLevel="0" collapsed="false">
      <c r="A286" s="32"/>
      <c r="B286" s="42"/>
      <c r="C286" s="32"/>
      <c r="D286" s="33"/>
      <c r="E286" s="32"/>
      <c r="F286" s="32"/>
      <c r="G286" s="58" t="str">
        <f aca="false">IF(OR($A286="",$C286=""),"",IF(COUNTIF(Atividades!$G$3:$G$302,IFERROR(INDEX(Equipamentos!$C$3:$C$62,MATCH($A286,Equipamentos!$A$3:$A$62,0)),"")&amp;"|"&amp;$C286)=0,"Fora do catálogo",""))</f>
        <v/>
      </c>
    </row>
    <row r="287" customFormat="false" ht="18" hidden="false" customHeight="true" outlineLevel="0" collapsed="false">
      <c r="A287" s="32"/>
      <c r="B287" s="42"/>
      <c r="C287" s="32"/>
      <c r="D287" s="33"/>
      <c r="E287" s="32"/>
      <c r="F287" s="32"/>
      <c r="G287" s="58" t="str">
        <f aca="false">IF(OR($A287="",$C287=""),"",IF(COUNTIF(Atividades!$G$3:$G$302,IFERROR(INDEX(Equipamentos!$C$3:$C$62,MATCH($A287,Equipamentos!$A$3:$A$62,0)),"")&amp;"|"&amp;$C287)=0,"Fora do catálogo",""))</f>
        <v/>
      </c>
    </row>
    <row r="288" customFormat="false" ht="18" hidden="false" customHeight="true" outlineLevel="0" collapsed="false">
      <c r="A288" s="32"/>
      <c r="B288" s="42"/>
      <c r="C288" s="32"/>
      <c r="D288" s="33"/>
      <c r="E288" s="32"/>
      <c r="F288" s="32"/>
      <c r="G288" s="58" t="str">
        <f aca="false">IF(OR($A288="",$C288=""),"",IF(COUNTIF(Atividades!$G$3:$G$302,IFERROR(INDEX(Equipamentos!$C$3:$C$62,MATCH($A288,Equipamentos!$A$3:$A$62,0)),"")&amp;"|"&amp;$C288)=0,"Fora do catálogo",""))</f>
        <v/>
      </c>
    </row>
    <row r="289" customFormat="false" ht="18" hidden="false" customHeight="true" outlineLevel="0" collapsed="false">
      <c r="A289" s="32"/>
      <c r="B289" s="42"/>
      <c r="C289" s="32"/>
      <c r="D289" s="33"/>
      <c r="E289" s="32"/>
      <c r="F289" s="32"/>
      <c r="G289" s="58" t="str">
        <f aca="false">IF(OR($A289="",$C289=""),"",IF(COUNTIF(Atividades!$G$3:$G$302,IFERROR(INDEX(Equipamentos!$C$3:$C$62,MATCH($A289,Equipamentos!$A$3:$A$62,0)),"")&amp;"|"&amp;$C289)=0,"Fora do catálogo",""))</f>
        <v/>
      </c>
    </row>
    <row r="290" customFormat="false" ht="18" hidden="false" customHeight="true" outlineLevel="0" collapsed="false">
      <c r="A290" s="32"/>
      <c r="B290" s="42"/>
      <c r="C290" s="32"/>
      <c r="D290" s="33"/>
      <c r="E290" s="32"/>
      <c r="F290" s="32"/>
      <c r="G290" s="58" t="str">
        <f aca="false">IF(OR($A290="",$C290=""),"",IF(COUNTIF(Atividades!$G$3:$G$302,IFERROR(INDEX(Equipamentos!$C$3:$C$62,MATCH($A290,Equipamentos!$A$3:$A$62,0)),"")&amp;"|"&amp;$C290)=0,"Fora do catálogo",""))</f>
        <v/>
      </c>
    </row>
    <row r="291" customFormat="false" ht="18" hidden="false" customHeight="true" outlineLevel="0" collapsed="false">
      <c r="A291" s="32"/>
      <c r="B291" s="42"/>
      <c r="C291" s="32"/>
      <c r="D291" s="33"/>
      <c r="E291" s="32"/>
      <c r="F291" s="32"/>
      <c r="G291" s="58" t="str">
        <f aca="false">IF(OR($A291="",$C291=""),"",IF(COUNTIF(Atividades!$G$3:$G$302,IFERROR(INDEX(Equipamentos!$C$3:$C$62,MATCH($A291,Equipamentos!$A$3:$A$62,0)),"")&amp;"|"&amp;$C291)=0,"Fora do catálogo",""))</f>
        <v/>
      </c>
    </row>
    <row r="292" customFormat="false" ht="18" hidden="false" customHeight="true" outlineLevel="0" collapsed="false">
      <c r="A292" s="32"/>
      <c r="B292" s="42"/>
      <c r="C292" s="32"/>
      <c r="D292" s="33"/>
      <c r="E292" s="32"/>
      <c r="F292" s="32"/>
      <c r="G292" s="58" t="str">
        <f aca="false">IF(OR($A292="",$C292=""),"",IF(COUNTIF(Atividades!$G$3:$G$302,IFERROR(INDEX(Equipamentos!$C$3:$C$62,MATCH($A292,Equipamentos!$A$3:$A$62,0)),"")&amp;"|"&amp;$C292)=0,"Fora do catálogo",""))</f>
        <v/>
      </c>
    </row>
    <row r="293" customFormat="false" ht="18" hidden="false" customHeight="true" outlineLevel="0" collapsed="false">
      <c r="A293" s="32"/>
      <c r="B293" s="42"/>
      <c r="C293" s="32"/>
      <c r="D293" s="33"/>
      <c r="E293" s="32"/>
      <c r="F293" s="32"/>
      <c r="G293" s="58" t="str">
        <f aca="false">IF(OR($A293="",$C293=""),"",IF(COUNTIF(Atividades!$G$3:$G$302,IFERROR(INDEX(Equipamentos!$C$3:$C$62,MATCH($A293,Equipamentos!$A$3:$A$62,0)),"")&amp;"|"&amp;$C293)=0,"Fora do catálogo",""))</f>
        <v/>
      </c>
    </row>
    <row r="294" customFormat="false" ht="18" hidden="false" customHeight="true" outlineLevel="0" collapsed="false">
      <c r="A294" s="32"/>
      <c r="B294" s="42"/>
      <c r="C294" s="32"/>
      <c r="D294" s="33"/>
      <c r="E294" s="32"/>
      <c r="F294" s="32"/>
      <c r="G294" s="58" t="str">
        <f aca="false">IF(OR($A294="",$C294=""),"",IF(COUNTIF(Atividades!$G$3:$G$302,IFERROR(INDEX(Equipamentos!$C$3:$C$62,MATCH($A294,Equipamentos!$A$3:$A$62,0)),"")&amp;"|"&amp;$C294)=0,"Fora do catálogo",""))</f>
        <v/>
      </c>
    </row>
    <row r="295" customFormat="false" ht="18" hidden="false" customHeight="true" outlineLevel="0" collapsed="false">
      <c r="A295" s="32"/>
      <c r="B295" s="42"/>
      <c r="C295" s="32"/>
      <c r="D295" s="33"/>
      <c r="E295" s="32"/>
      <c r="F295" s="32"/>
      <c r="G295" s="58" t="str">
        <f aca="false">IF(OR($A295="",$C295=""),"",IF(COUNTIF(Atividades!$G$3:$G$302,IFERROR(INDEX(Equipamentos!$C$3:$C$62,MATCH($A295,Equipamentos!$A$3:$A$62,0)),"")&amp;"|"&amp;$C295)=0,"Fora do catálogo",""))</f>
        <v/>
      </c>
    </row>
    <row r="296" customFormat="false" ht="18" hidden="false" customHeight="true" outlineLevel="0" collapsed="false">
      <c r="A296" s="32"/>
      <c r="B296" s="42"/>
      <c r="C296" s="32"/>
      <c r="D296" s="33"/>
      <c r="E296" s="32"/>
      <c r="F296" s="32"/>
      <c r="G296" s="58" t="str">
        <f aca="false">IF(OR($A296="",$C296=""),"",IF(COUNTIF(Atividades!$G$3:$G$302,IFERROR(INDEX(Equipamentos!$C$3:$C$62,MATCH($A296,Equipamentos!$A$3:$A$62,0)),"")&amp;"|"&amp;$C296)=0,"Fora do catálogo",""))</f>
        <v/>
      </c>
    </row>
    <row r="297" customFormat="false" ht="18" hidden="false" customHeight="true" outlineLevel="0" collapsed="false">
      <c r="A297" s="32"/>
      <c r="B297" s="42"/>
      <c r="C297" s="32"/>
      <c r="D297" s="33"/>
      <c r="E297" s="32"/>
      <c r="F297" s="32"/>
      <c r="G297" s="58" t="str">
        <f aca="false">IF(OR($A297="",$C297=""),"",IF(COUNTIF(Atividades!$G$3:$G$302,IFERROR(INDEX(Equipamentos!$C$3:$C$62,MATCH($A297,Equipamentos!$A$3:$A$62,0)),"")&amp;"|"&amp;$C297)=0,"Fora do catálogo",""))</f>
        <v/>
      </c>
    </row>
    <row r="298" customFormat="false" ht="18" hidden="false" customHeight="true" outlineLevel="0" collapsed="false">
      <c r="A298" s="32"/>
      <c r="B298" s="42"/>
      <c r="C298" s="32"/>
      <c r="D298" s="33"/>
      <c r="E298" s="32"/>
      <c r="F298" s="32"/>
      <c r="G298" s="58" t="str">
        <f aca="false">IF(OR($A298="",$C298=""),"",IF(COUNTIF(Atividades!$G$3:$G$302,IFERROR(INDEX(Equipamentos!$C$3:$C$62,MATCH($A298,Equipamentos!$A$3:$A$62,0)),"")&amp;"|"&amp;$C298)=0,"Fora do catálogo",""))</f>
        <v/>
      </c>
    </row>
    <row r="299" customFormat="false" ht="18" hidden="false" customHeight="true" outlineLevel="0" collapsed="false">
      <c r="A299" s="32"/>
      <c r="B299" s="42"/>
      <c r="C299" s="32"/>
      <c r="D299" s="33"/>
      <c r="E299" s="32"/>
      <c r="F299" s="32"/>
      <c r="G299" s="58" t="str">
        <f aca="false">IF(OR($A299="",$C299=""),"",IF(COUNTIF(Atividades!$G$3:$G$302,IFERROR(INDEX(Equipamentos!$C$3:$C$62,MATCH($A299,Equipamentos!$A$3:$A$62,0)),"")&amp;"|"&amp;$C299)=0,"Fora do catálogo",""))</f>
        <v/>
      </c>
    </row>
    <row r="300" customFormat="false" ht="18" hidden="false" customHeight="true" outlineLevel="0" collapsed="false">
      <c r="A300" s="32"/>
      <c r="B300" s="42"/>
      <c r="C300" s="32"/>
      <c r="D300" s="33"/>
      <c r="E300" s="32"/>
      <c r="F300" s="32"/>
      <c r="G300" s="58" t="str">
        <f aca="false">IF(OR($A300="",$C300=""),"",IF(COUNTIF(Atividades!$G$3:$G$302,IFERROR(INDEX(Equipamentos!$C$3:$C$62,MATCH($A300,Equipamentos!$A$3:$A$62,0)),"")&amp;"|"&amp;$C300)=0,"Fora do catálogo",""))</f>
        <v/>
      </c>
    </row>
    <row r="301" customFormat="false" ht="18" hidden="false" customHeight="true" outlineLevel="0" collapsed="false">
      <c r="A301" s="32"/>
      <c r="B301" s="42"/>
      <c r="C301" s="32"/>
      <c r="D301" s="33"/>
      <c r="E301" s="32"/>
      <c r="F301" s="32"/>
      <c r="G301" s="58" t="str">
        <f aca="false">IF(OR($A301="",$C301=""),"",IF(COUNTIF(Atividades!$G$3:$G$302,IFERROR(INDEX(Equipamentos!$C$3:$C$62,MATCH($A301,Equipamentos!$A$3:$A$62,0)),"")&amp;"|"&amp;$C301)=0,"Fora do catálogo",""))</f>
        <v/>
      </c>
    </row>
    <row r="302" customFormat="false" ht="18" hidden="false" customHeight="true" outlineLevel="0" collapsed="false">
      <c r="A302" s="32"/>
      <c r="B302" s="42"/>
      <c r="C302" s="32"/>
      <c r="D302" s="33"/>
      <c r="E302" s="32"/>
      <c r="F302" s="32"/>
      <c r="G302" s="58" t="str">
        <f aca="false">IF(OR($A302="",$C302=""),"",IF(COUNTIF(Atividades!$G$3:$G$302,IFERROR(INDEX(Equipamentos!$C$3:$C$62,MATCH($A302,Equipamentos!$A$3:$A$62,0)),"")&amp;"|"&amp;$C302)=0,"Fora do catálogo",""))</f>
        <v/>
      </c>
    </row>
    <row r="303" customFormat="false" ht="18" hidden="false" customHeight="true" outlineLevel="0" collapsed="false">
      <c r="A303" s="32"/>
      <c r="B303" s="42"/>
      <c r="C303" s="32"/>
      <c r="D303" s="33"/>
      <c r="E303" s="32"/>
      <c r="F303" s="32"/>
      <c r="G303" s="58" t="str">
        <f aca="false">IF(OR($A303="",$C303=""),"",IF(COUNTIF(Atividades!$G$3:$G$302,IFERROR(INDEX(Equipamentos!$C$3:$C$62,MATCH($A303,Equipamentos!$A$3:$A$62,0)),"")&amp;"|"&amp;$C303)=0,"Fora do catálogo",""))</f>
        <v/>
      </c>
    </row>
    <row r="304" customFormat="false" ht="18" hidden="false" customHeight="true" outlineLevel="0" collapsed="false">
      <c r="A304" s="32"/>
      <c r="B304" s="42"/>
      <c r="C304" s="32"/>
      <c r="D304" s="33"/>
      <c r="E304" s="32"/>
      <c r="F304" s="32"/>
      <c r="G304" s="58" t="str">
        <f aca="false">IF(OR($A304="",$C304=""),"",IF(COUNTIF(Atividades!$G$3:$G$302,IFERROR(INDEX(Equipamentos!$C$3:$C$62,MATCH($A304,Equipamentos!$A$3:$A$62,0)),"")&amp;"|"&amp;$C304)=0,"Fora do catálogo",""))</f>
        <v/>
      </c>
    </row>
    <row r="305" customFormat="false" ht="18" hidden="false" customHeight="true" outlineLevel="0" collapsed="false">
      <c r="A305" s="32"/>
      <c r="B305" s="42"/>
      <c r="C305" s="32"/>
      <c r="D305" s="33"/>
      <c r="E305" s="32"/>
      <c r="F305" s="32"/>
      <c r="G305" s="58" t="str">
        <f aca="false">IF(OR($A305="",$C305=""),"",IF(COUNTIF(Atividades!$G$3:$G$302,IFERROR(INDEX(Equipamentos!$C$3:$C$62,MATCH($A305,Equipamentos!$A$3:$A$62,0)),"")&amp;"|"&amp;$C305)=0,"Fora do catálogo",""))</f>
        <v/>
      </c>
    </row>
    <row r="306" customFormat="false" ht="18" hidden="false" customHeight="true" outlineLevel="0" collapsed="false">
      <c r="A306" s="32"/>
      <c r="B306" s="42"/>
      <c r="C306" s="32"/>
      <c r="D306" s="33"/>
      <c r="E306" s="32"/>
      <c r="F306" s="32"/>
      <c r="G306" s="58" t="str">
        <f aca="false">IF(OR($A306="",$C306=""),"",IF(COUNTIF(Atividades!$G$3:$G$302,IFERROR(INDEX(Equipamentos!$C$3:$C$62,MATCH($A306,Equipamentos!$A$3:$A$62,0)),"")&amp;"|"&amp;$C306)=0,"Fora do catálogo",""))</f>
        <v/>
      </c>
    </row>
    <row r="307" customFormat="false" ht="18" hidden="false" customHeight="true" outlineLevel="0" collapsed="false">
      <c r="A307" s="32"/>
      <c r="B307" s="42"/>
      <c r="C307" s="32"/>
      <c r="D307" s="33"/>
      <c r="E307" s="32"/>
      <c r="F307" s="32"/>
      <c r="G307" s="58" t="str">
        <f aca="false">IF(OR($A307="",$C307=""),"",IF(COUNTIF(Atividades!$G$3:$G$302,IFERROR(INDEX(Equipamentos!$C$3:$C$62,MATCH($A307,Equipamentos!$A$3:$A$62,0)),"")&amp;"|"&amp;$C307)=0,"Fora do catálogo",""))</f>
        <v/>
      </c>
    </row>
    <row r="308" customFormat="false" ht="18" hidden="false" customHeight="true" outlineLevel="0" collapsed="false">
      <c r="A308" s="32"/>
      <c r="B308" s="42"/>
      <c r="C308" s="32"/>
      <c r="D308" s="33"/>
      <c r="E308" s="32"/>
      <c r="F308" s="32"/>
      <c r="G308" s="58" t="str">
        <f aca="false">IF(OR($A308="",$C308=""),"",IF(COUNTIF(Atividades!$G$3:$G$302,IFERROR(INDEX(Equipamentos!$C$3:$C$62,MATCH($A308,Equipamentos!$A$3:$A$62,0)),"")&amp;"|"&amp;$C308)=0,"Fora do catálogo",""))</f>
        <v/>
      </c>
    </row>
    <row r="309" customFormat="false" ht="18" hidden="false" customHeight="true" outlineLevel="0" collapsed="false">
      <c r="A309" s="32"/>
      <c r="B309" s="42"/>
      <c r="C309" s="32"/>
      <c r="D309" s="33"/>
      <c r="E309" s="32"/>
      <c r="F309" s="32"/>
      <c r="G309" s="58" t="str">
        <f aca="false">IF(OR($A309="",$C309=""),"",IF(COUNTIF(Atividades!$G$3:$G$302,IFERROR(INDEX(Equipamentos!$C$3:$C$62,MATCH($A309,Equipamentos!$A$3:$A$62,0)),"")&amp;"|"&amp;$C309)=0,"Fora do catálogo",""))</f>
        <v/>
      </c>
    </row>
    <row r="310" customFormat="false" ht="18" hidden="false" customHeight="true" outlineLevel="0" collapsed="false">
      <c r="A310" s="32"/>
      <c r="B310" s="42"/>
      <c r="C310" s="32"/>
      <c r="D310" s="33"/>
      <c r="E310" s="32"/>
      <c r="F310" s="32"/>
      <c r="G310" s="58" t="str">
        <f aca="false">IF(OR($A310="",$C310=""),"",IF(COUNTIF(Atividades!$G$3:$G$302,IFERROR(INDEX(Equipamentos!$C$3:$C$62,MATCH($A310,Equipamentos!$A$3:$A$62,0)),"")&amp;"|"&amp;$C310)=0,"Fora do catálogo",""))</f>
        <v/>
      </c>
    </row>
    <row r="311" customFormat="false" ht="18" hidden="false" customHeight="true" outlineLevel="0" collapsed="false">
      <c r="A311" s="32"/>
      <c r="B311" s="42"/>
      <c r="C311" s="32"/>
      <c r="D311" s="33"/>
      <c r="E311" s="32"/>
      <c r="F311" s="32"/>
      <c r="G311" s="58" t="str">
        <f aca="false">IF(OR($A311="",$C311=""),"",IF(COUNTIF(Atividades!$G$3:$G$302,IFERROR(INDEX(Equipamentos!$C$3:$C$62,MATCH($A311,Equipamentos!$A$3:$A$62,0)),"")&amp;"|"&amp;$C311)=0,"Fora do catálogo",""))</f>
        <v/>
      </c>
    </row>
    <row r="312" customFormat="false" ht="18" hidden="false" customHeight="true" outlineLevel="0" collapsed="false">
      <c r="A312" s="32"/>
      <c r="B312" s="42"/>
      <c r="C312" s="32"/>
      <c r="D312" s="33"/>
      <c r="E312" s="32"/>
      <c r="F312" s="32"/>
      <c r="G312" s="58" t="str">
        <f aca="false">IF(OR($A312="",$C312=""),"",IF(COUNTIF(Atividades!$G$3:$G$302,IFERROR(INDEX(Equipamentos!$C$3:$C$62,MATCH($A312,Equipamentos!$A$3:$A$62,0)),"")&amp;"|"&amp;$C312)=0,"Fora do catálogo",""))</f>
        <v/>
      </c>
    </row>
    <row r="313" customFormat="false" ht="18" hidden="false" customHeight="true" outlineLevel="0" collapsed="false">
      <c r="A313" s="32"/>
      <c r="B313" s="42"/>
      <c r="C313" s="32"/>
      <c r="D313" s="33"/>
      <c r="E313" s="32"/>
      <c r="F313" s="32"/>
      <c r="G313" s="58" t="str">
        <f aca="false">IF(OR($A313="",$C313=""),"",IF(COUNTIF(Atividades!$G$3:$G$302,IFERROR(INDEX(Equipamentos!$C$3:$C$62,MATCH($A313,Equipamentos!$A$3:$A$62,0)),"")&amp;"|"&amp;$C313)=0,"Fora do catálogo",""))</f>
        <v/>
      </c>
    </row>
    <row r="314" customFormat="false" ht="18" hidden="false" customHeight="true" outlineLevel="0" collapsed="false">
      <c r="A314" s="32"/>
      <c r="B314" s="42"/>
      <c r="C314" s="32"/>
      <c r="D314" s="33"/>
      <c r="E314" s="32"/>
      <c r="F314" s="32"/>
      <c r="G314" s="58" t="str">
        <f aca="false">IF(OR($A314="",$C314=""),"",IF(COUNTIF(Atividades!$G$3:$G$302,IFERROR(INDEX(Equipamentos!$C$3:$C$62,MATCH($A314,Equipamentos!$A$3:$A$62,0)),"")&amp;"|"&amp;$C314)=0,"Fora do catálogo",""))</f>
        <v/>
      </c>
    </row>
    <row r="315" customFormat="false" ht="18" hidden="false" customHeight="true" outlineLevel="0" collapsed="false">
      <c r="A315" s="32"/>
      <c r="B315" s="42"/>
      <c r="C315" s="32"/>
      <c r="D315" s="33"/>
      <c r="E315" s="32"/>
      <c r="F315" s="32"/>
      <c r="G315" s="58" t="str">
        <f aca="false">IF(OR($A315="",$C315=""),"",IF(COUNTIF(Atividades!$G$3:$G$302,IFERROR(INDEX(Equipamentos!$C$3:$C$62,MATCH($A315,Equipamentos!$A$3:$A$62,0)),"")&amp;"|"&amp;$C315)=0,"Fora do catálogo",""))</f>
        <v/>
      </c>
    </row>
    <row r="316" customFormat="false" ht="18" hidden="false" customHeight="true" outlineLevel="0" collapsed="false">
      <c r="A316" s="32"/>
      <c r="B316" s="42"/>
      <c r="C316" s="32"/>
      <c r="D316" s="33"/>
      <c r="E316" s="32"/>
      <c r="F316" s="32"/>
      <c r="G316" s="58" t="str">
        <f aca="false">IF(OR($A316="",$C316=""),"",IF(COUNTIF(Atividades!$G$3:$G$302,IFERROR(INDEX(Equipamentos!$C$3:$C$62,MATCH($A316,Equipamentos!$A$3:$A$62,0)),"")&amp;"|"&amp;$C316)=0,"Fora do catálogo",""))</f>
        <v/>
      </c>
    </row>
    <row r="317" customFormat="false" ht="18" hidden="false" customHeight="true" outlineLevel="0" collapsed="false">
      <c r="A317" s="32"/>
      <c r="B317" s="42"/>
      <c r="C317" s="32"/>
      <c r="D317" s="33"/>
      <c r="E317" s="32"/>
      <c r="F317" s="32"/>
      <c r="G317" s="58" t="str">
        <f aca="false">IF(OR($A317="",$C317=""),"",IF(COUNTIF(Atividades!$G$3:$G$302,IFERROR(INDEX(Equipamentos!$C$3:$C$62,MATCH($A317,Equipamentos!$A$3:$A$62,0)),"")&amp;"|"&amp;$C317)=0,"Fora do catálogo",""))</f>
        <v/>
      </c>
    </row>
    <row r="318" customFormat="false" ht="18" hidden="false" customHeight="true" outlineLevel="0" collapsed="false">
      <c r="A318" s="32"/>
      <c r="B318" s="42"/>
      <c r="C318" s="32"/>
      <c r="D318" s="33"/>
      <c r="E318" s="32"/>
      <c r="F318" s="32"/>
      <c r="G318" s="58" t="str">
        <f aca="false">IF(OR($A318="",$C318=""),"",IF(COUNTIF(Atividades!$G$3:$G$302,IFERROR(INDEX(Equipamentos!$C$3:$C$62,MATCH($A318,Equipamentos!$A$3:$A$62,0)),"")&amp;"|"&amp;$C318)=0,"Fora do catálogo",""))</f>
        <v/>
      </c>
    </row>
    <row r="319" customFormat="false" ht="18" hidden="false" customHeight="true" outlineLevel="0" collapsed="false">
      <c r="A319" s="32"/>
      <c r="B319" s="42"/>
      <c r="C319" s="32"/>
      <c r="D319" s="33"/>
      <c r="E319" s="32"/>
      <c r="F319" s="32"/>
      <c r="G319" s="58" t="str">
        <f aca="false">IF(OR($A319="",$C319=""),"",IF(COUNTIF(Atividades!$G$3:$G$302,IFERROR(INDEX(Equipamentos!$C$3:$C$62,MATCH($A319,Equipamentos!$A$3:$A$62,0)),"")&amp;"|"&amp;$C319)=0,"Fora do catálogo",""))</f>
        <v/>
      </c>
    </row>
    <row r="320" customFormat="false" ht="18" hidden="false" customHeight="true" outlineLevel="0" collapsed="false">
      <c r="A320" s="32"/>
      <c r="B320" s="42"/>
      <c r="C320" s="32"/>
      <c r="D320" s="33"/>
      <c r="E320" s="32"/>
      <c r="F320" s="32"/>
      <c r="G320" s="58" t="str">
        <f aca="false">IF(OR($A320="",$C320=""),"",IF(COUNTIF(Atividades!$G$3:$G$302,IFERROR(INDEX(Equipamentos!$C$3:$C$62,MATCH($A320,Equipamentos!$A$3:$A$62,0)),"")&amp;"|"&amp;$C320)=0,"Fora do catálogo",""))</f>
        <v/>
      </c>
    </row>
    <row r="321" customFormat="false" ht="18" hidden="false" customHeight="true" outlineLevel="0" collapsed="false">
      <c r="A321" s="32"/>
      <c r="B321" s="42"/>
      <c r="C321" s="32"/>
      <c r="D321" s="33"/>
      <c r="E321" s="32"/>
      <c r="F321" s="32"/>
      <c r="G321" s="58" t="str">
        <f aca="false">IF(OR($A321="",$C321=""),"",IF(COUNTIF(Atividades!$G$3:$G$302,IFERROR(INDEX(Equipamentos!$C$3:$C$62,MATCH($A321,Equipamentos!$A$3:$A$62,0)),"")&amp;"|"&amp;$C321)=0,"Fora do catálogo",""))</f>
        <v/>
      </c>
    </row>
    <row r="322" customFormat="false" ht="18" hidden="false" customHeight="true" outlineLevel="0" collapsed="false">
      <c r="A322" s="32"/>
      <c r="B322" s="42"/>
      <c r="C322" s="32"/>
      <c r="D322" s="33"/>
      <c r="E322" s="32"/>
      <c r="F322" s="32"/>
      <c r="G322" s="58" t="str">
        <f aca="false">IF(OR($A322="",$C322=""),"",IF(COUNTIF(Atividades!$G$3:$G$302,IFERROR(INDEX(Equipamentos!$C$3:$C$62,MATCH($A322,Equipamentos!$A$3:$A$62,0)),"")&amp;"|"&amp;$C322)=0,"Fora do catálogo",""))</f>
        <v/>
      </c>
    </row>
    <row r="323" customFormat="false" ht="18" hidden="false" customHeight="true" outlineLevel="0" collapsed="false">
      <c r="A323" s="32"/>
      <c r="B323" s="42"/>
      <c r="C323" s="32"/>
      <c r="D323" s="33"/>
      <c r="E323" s="32"/>
      <c r="F323" s="32"/>
      <c r="G323" s="58" t="str">
        <f aca="false">IF(OR($A323="",$C323=""),"",IF(COUNTIF(Atividades!$G$3:$G$302,IFERROR(INDEX(Equipamentos!$C$3:$C$62,MATCH($A323,Equipamentos!$A$3:$A$62,0)),"")&amp;"|"&amp;$C323)=0,"Fora do catálogo",""))</f>
        <v/>
      </c>
    </row>
    <row r="324" customFormat="false" ht="18" hidden="false" customHeight="true" outlineLevel="0" collapsed="false">
      <c r="A324" s="32"/>
      <c r="B324" s="42"/>
      <c r="C324" s="32"/>
      <c r="D324" s="33"/>
      <c r="E324" s="32"/>
      <c r="F324" s="32"/>
      <c r="G324" s="58" t="str">
        <f aca="false">IF(OR($A324="",$C324=""),"",IF(COUNTIF(Atividades!$G$3:$G$302,IFERROR(INDEX(Equipamentos!$C$3:$C$62,MATCH($A324,Equipamentos!$A$3:$A$62,0)),"")&amp;"|"&amp;$C324)=0,"Fora do catálogo",""))</f>
        <v/>
      </c>
    </row>
    <row r="325" customFormat="false" ht="18" hidden="false" customHeight="true" outlineLevel="0" collapsed="false">
      <c r="A325" s="32"/>
      <c r="B325" s="42"/>
      <c r="C325" s="32"/>
      <c r="D325" s="33"/>
      <c r="E325" s="32"/>
      <c r="F325" s="32"/>
      <c r="G325" s="58" t="str">
        <f aca="false">IF(OR($A325="",$C325=""),"",IF(COUNTIF(Atividades!$G$3:$G$302,IFERROR(INDEX(Equipamentos!$C$3:$C$62,MATCH($A325,Equipamentos!$A$3:$A$62,0)),"")&amp;"|"&amp;$C325)=0,"Fora do catálogo",""))</f>
        <v/>
      </c>
    </row>
    <row r="326" customFormat="false" ht="18" hidden="false" customHeight="true" outlineLevel="0" collapsed="false">
      <c r="A326" s="32"/>
      <c r="B326" s="42"/>
      <c r="C326" s="32"/>
      <c r="D326" s="33"/>
      <c r="E326" s="32"/>
      <c r="F326" s="32"/>
      <c r="G326" s="58" t="str">
        <f aca="false">IF(OR($A326="",$C326=""),"",IF(COUNTIF(Atividades!$G$3:$G$302,IFERROR(INDEX(Equipamentos!$C$3:$C$62,MATCH($A326,Equipamentos!$A$3:$A$62,0)),"")&amp;"|"&amp;$C326)=0,"Fora do catálogo",""))</f>
        <v/>
      </c>
    </row>
    <row r="327" customFormat="false" ht="18" hidden="false" customHeight="true" outlineLevel="0" collapsed="false">
      <c r="A327" s="32"/>
      <c r="B327" s="42"/>
      <c r="C327" s="32"/>
      <c r="D327" s="33"/>
      <c r="E327" s="32"/>
      <c r="F327" s="32"/>
      <c r="G327" s="58" t="str">
        <f aca="false">IF(OR($A327="",$C327=""),"",IF(COUNTIF(Atividades!$G$3:$G$302,IFERROR(INDEX(Equipamentos!$C$3:$C$62,MATCH($A327,Equipamentos!$A$3:$A$62,0)),"")&amp;"|"&amp;$C327)=0,"Fora do catálogo",""))</f>
        <v/>
      </c>
    </row>
    <row r="328" customFormat="false" ht="18" hidden="false" customHeight="true" outlineLevel="0" collapsed="false">
      <c r="A328" s="32"/>
      <c r="B328" s="42"/>
      <c r="C328" s="32"/>
      <c r="D328" s="33"/>
      <c r="E328" s="32"/>
      <c r="F328" s="32"/>
      <c r="G328" s="58" t="str">
        <f aca="false">IF(OR($A328="",$C328=""),"",IF(COUNTIF(Atividades!$G$3:$G$302,IFERROR(INDEX(Equipamentos!$C$3:$C$62,MATCH($A328,Equipamentos!$A$3:$A$62,0)),"")&amp;"|"&amp;$C328)=0,"Fora do catálogo",""))</f>
        <v/>
      </c>
    </row>
    <row r="329" customFormat="false" ht="18" hidden="false" customHeight="true" outlineLevel="0" collapsed="false">
      <c r="A329" s="32"/>
      <c r="B329" s="42"/>
      <c r="C329" s="32"/>
      <c r="D329" s="33"/>
      <c r="E329" s="32"/>
      <c r="F329" s="32"/>
      <c r="G329" s="58" t="str">
        <f aca="false">IF(OR($A329="",$C329=""),"",IF(COUNTIF(Atividades!$G$3:$G$302,IFERROR(INDEX(Equipamentos!$C$3:$C$62,MATCH($A329,Equipamentos!$A$3:$A$62,0)),"")&amp;"|"&amp;$C329)=0,"Fora do catálogo",""))</f>
        <v/>
      </c>
    </row>
    <row r="330" customFormat="false" ht="18" hidden="false" customHeight="true" outlineLevel="0" collapsed="false">
      <c r="A330" s="32"/>
      <c r="B330" s="42"/>
      <c r="C330" s="32"/>
      <c r="D330" s="33"/>
      <c r="E330" s="32"/>
      <c r="F330" s="32"/>
      <c r="G330" s="58" t="str">
        <f aca="false">IF(OR($A330="",$C330=""),"",IF(COUNTIF(Atividades!$G$3:$G$302,IFERROR(INDEX(Equipamentos!$C$3:$C$62,MATCH($A330,Equipamentos!$A$3:$A$62,0)),"")&amp;"|"&amp;$C330)=0,"Fora do catálogo",""))</f>
        <v/>
      </c>
    </row>
    <row r="331" customFormat="false" ht="18" hidden="false" customHeight="true" outlineLevel="0" collapsed="false">
      <c r="A331" s="32"/>
      <c r="B331" s="42"/>
      <c r="C331" s="32"/>
      <c r="D331" s="33"/>
      <c r="E331" s="32"/>
      <c r="F331" s="32"/>
      <c r="G331" s="58" t="str">
        <f aca="false">IF(OR($A331="",$C331=""),"",IF(COUNTIF(Atividades!$G$3:$G$302,IFERROR(INDEX(Equipamentos!$C$3:$C$62,MATCH($A331,Equipamentos!$A$3:$A$62,0)),"")&amp;"|"&amp;$C331)=0,"Fora do catálogo",""))</f>
        <v/>
      </c>
    </row>
    <row r="332" customFormat="false" ht="18" hidden="false" customHeight="true" outlineLevel="0" collapsed="false">
      <c r="A332" s="32"/>
      <c r="B332" s="42"/>
      <c r="C332" s="32"/>
      <c r="D332" s="33"/>
      <c r="E332" s="32"/>
      <c r="F332" s="32"/>
      <c r="G332" s="58" t="str">
        <f aca="false">IF(OR($A332="",$C332=""),"",IF(COUNTIF(Atividades!$G$3:$G$302,IFERROR(INDEX(Equipamentos!$C$3:$C$62,MATCH($A332,Equipamentos!$A$3:$A$62,0)),"")&amp;"|"&amp;$C332)=0,"Fora do catálogo",""))</f>
        <v/>
      </c>
    </row>
    <row r="333" customFormat="false" ht="18" hidden="false" customHeight="true" outlineLevel="0" collapsed="false">
      <c r="A333" s="32"/>
      <c r="B333" s="42"/>
      <c r="C333" s="32"/>
      <c r="D333" s="33"/>
      <c r="E333" s="32"/>
      <c r="F333" s="32"/>
      <c r="G333" s="58" t="str">
        <f aca="false">IF(OR($A333="",$C333=""),"",IF(COUNTIF(Atividades!$G$3:$G$302,IFERROR(INDEX(Equipamentos!$C$3:$C$62,MATCH($A333,Equipamentos!$A$3:$A$62,0)),"")&amp;"|"&amp;$C333)=0,"Fora do catálogo",""))</f>
        <v/>
      </c>
    </row>
    <row r="334" customFormat="false" ht="18" hidden="false" customHeight="true" outlineLevel="0" collapsed="false">
      <c r="A334" s="32"/>
      <c r="B334" s="42"/>
      <c r="C334" s="32"/>
      <c r="D334" s="33"/>
      <c r="E334" s="32"/>
      <c r="F334" s="32"/>
      <c r="G334" s="58" t="str">
        <f aca="false">IF(OR($A334="",$C334=""),"",IF(COUNTIF(Atividades!$G$3:$G$302,IFERROR(INDEX(Equipamentos!$C$3:$C$62,MATCH($A334,Equipamentos!$A$3:$A$62,0)),"")&amp;"|"&amp;$C334)=0,"Fora do catálogo",""))</f>
        <v/>
      </c>
    </row>
    <row r="335" customFormat="false" ht="18" hidden="false" customHeight="true" outlineLevel="0" collapsed="false">
      <c r="A335" s="32"/>
      <c r="B335" s="42"/>
      <c r="C335" s="32"/>
      <c r="D335" s="33"/>
      <c r="E335" s="32"/>
      <c r="F335" s="32"/>
      <c r="G335" s="58" t="str">
        <f aca="false">IF(OR($A335="",$C335=""),"",IF(COUNTIF(Atividades!$G$3:$G$302,IFERROR(INDEX(Equipamentos!$C$3:$C$62,MATCH($A335,Equipamentos!$A$3:$A$62,0)),"")&amp;"|"&amp;$C335)=0,"Fora do catálogo",""))</f>
        <v/>
      </c>
    </row>
    <row r="336" customFormat="false" ht="18" hidden="false" customHeight="true" outlineLevel="0" collapsed="false">
      <c r="A336" s="32"/>
      <c r="B336" s="42"/>
      <c r="C336" s="32"/>
      <c r="D336" s="33"/>
      <c r="E336" s="32"/>
      <c r="F336" s="32"/>
      <c r="G336" s="58" t="str">
        <f aca="false">IF(OR($A336="",$C336=""),"",IF(COUNTIF(Atividades!$G$3:$G$302,IFERROR(INDEX(Equipamentos!$C$3:$C$62,MATCH($A336,Equipamentos!$A$3:$A$62,0)),"")&amp;"|"&amp;$C336)=0,"Fora do catálogo",""))</f>
        <v/>
      </c>
    </row>
    <row r="337" customFormat="false" ht="18" hidden="false" customHeight="true" outlineLevel="0" collapsed="false">
      <c r="A337" s="32"/>
      <c r="B337" s="42"/>
      <c r="C337" s="32"/>
      <c r="D337" s="33"/>
      <c r="E337" s="32"/>
      <c r="F337" s="32"/>
      <c r="G337" s="58" t="str">
        <f aca="false">IF(OR($A337="",$C337=""),"",IF(COUNTIF(Atividades!$G$3:$G$302,IFERROR(INDEX(Equipamentos!$C$3:$C$62,MATCH($A337,Equipamentos!$A$3:$A$62,0)),"")&amp;"|"&amp;$C337)=0,"Fora do catálogo",""))</f>
        <v/>
      </c>
    </row>
    <row r="338" customFormat="false" ht="18" hidden="false" customHeight="true" outlineLevel="0" collapsed="false">
      <c r="A338" s="32"/>
      <c r="B338" s="42"/>
      <c r="C338" s="32"/>
      <c r="D338" s="33"/>
      <c r="E338" s="32"/>
      <c r="F338" s="32"/>
      <c r="G338" s="58" t="str">
        <f aca="false">IF(OR($A338="",$C338=""),"",IF(COUNTIF(Atividades!$G$3:$G$302,IFERROR(INDEX(Equipamentos!$C$3:$C$62,MATCH($A338,Equipamentos!$A$3:$A$62,0)),"")&amp;"|"&amp;$C338)=0,"Fora do catálogo",""))</f>
        <v/>
      </c>
    </row>
    <row r="339" customFormat="false" ht="18" hidden="false" customHeight="true" outlineLevel="0" collapsed="false">
      <c r="A339" s="32"/>
      <c r="B339" s="42"/>
      <c r="C339" s="32"/>
      <c r="D339" s="33"/>
      <c r="E339" s="32"/>
      <c r="F339" s="32"/>
      <c r="G339" s="58" t="str">
        <f aca="false">IF(OR($A339="",$C339=""),"",IF(COUNTIF(Atividades!$G$3:$G$302,IFERROR(INDEX(Equipamentos!$C$3:$C$62,MATCH($A339,Equipamentos!$A$3:$A$62,0)),"")&amp;"|"&amp;$C339)=0,"Fora do catálogo",""))</f>
        <v/>
      </c>
    </row>
    <row r="340" customFormat="false" ht="18" hidden="false" customHeight="true" outlineLevel="0" collapsed="false">
      <c r="A340" s="32"/>
      <c r="B340" s="42"/>
      <c r="C340" s="32"/>
      <c r="D340" s="33"/>
      <c r="E340" s="32"/>
      <c r="F340" s="32"/>
      <c r="G340" s="58" t="str">
        <f aca="false">IF(OR($A340="",$C340=""),"",IF(COUNTIF(Atividades!$G$3:$G$302,IFERROR(INDEX(Equipamentos!$C$3:$C$62,MATCH($A340,Equipamentos!$A$3:$A$62,0)),"")&amp;"|"&amp;$C340)=0,"Fora do catálogo",""))</f>
        <v/>
      </c>
    </row>
    <row r="341" customFormat="false" ht="18" hidden="false" customHeight="true" outlineLevel="0" collapsed="false">
      <c r="A341" s="32"/>
      <c r="B341" s="42"/>
      <c r="C341" s="32"/>
      <c r="D341" s="33"/>
      <c r="E341" s="32"/>
      <c r="F341" s="32"/>
      <c r="G341" s="58" t="str">
        <f aca="false">IF(OR($A341="",$C341=""),"",IF(COUNTIF(Atividades!$G$3:$G$302,IFERROR(INDEX(Equipamentos!$C$3:$C$62,MATCH($A341,Equipamentos!$A$3:$A$62,0)),"")&amp;"|"&amp;$C341)=0,"Fora do catálogo",""))</f>
        <v/>
      </c>
    </row>
    <row r="342" customFormat="false" ht="18" hidden="false" customHeight="true" outlineLevel="0" collapsed="false">
      <c r="A342" s="32"/>
      <c r="B342" s="42"/>
      <c r="C342" s="32"/>
      <c r="D342" s="33"/>
      <c r="E342" s="32"/>
      <c r="F342" s="32"/>
      <c r="G342" s="58" t="str">
        <f aca="false">IF(OR($A342="",$C342=""),"",IF(COUNTIF(Atividades!$G$3:$G$302,IFERROR(INDEX(Equipamentos!$C$3:$C$62,MATCH($A342,Equipamentos!$A$3:$A$62,0)),"")&amp;"|"&amp;$C342)=0,"Fora do catálogo",""))</f>
        <v/>
      </c>
    </row>
    <row r="343" customFormat="false" ht="18" hidden="false" customHeight="true" outlineLevel="0" collapsed="false">
      <c r="A343" s="32"/>
      <c r="B343" s="42"/>
      <c r="C343" s="32"/>
      <c r="D343" s="33"/>
      <c r="E343" s="32"/>
      <c r="F343" s="32"/>
      <c r="G343" s="58" t="str">
        <f aca="false">IF(OR($A343="",$C343=""),"",IF(COUNTIF(Atividades!$G$3:$G$302,IFERROR(INDEX(Equipamentos!$C$3:$C$62,MATCH($A343,Equipamentos!$A$3:$A$62,0)),"")&amp;"|"&amp;$C343)=0,"Fora do catálogo",""))</f>
        <v/>
      </c>
    </row>
    <row r="344" customFormat="false" ht="18" hidden="false" customHeight="true" outlineLevel="0" collapsed="false">
      <c r="A344" s="32"/>
      <c r="B344" s="42"/>
      <c r="C344" s="32"/>
      <c r="D344" s="33"/>
      <c r="E344" s="32"/>
      <c r="F344" s="32"/>
      <c r="G344" s="58" t="str">
        <f aca="false">IF(OR($A344="",$C344=""),"",IF(COUNTIF(Atividades!$G$3:$G$302,IFERROR(INDEX(Equipamentos!$C$3:$C$62,MATCH($A344,Equipamentos!$A$3:$A$62,0)),"")&amp;"|"&amp;$C344)=0,"Fora do catálogo",""))</f>
        <v/>
      </c>
    </row>
    <row r="345" customFormat="false" ht="18" hidden="false" customHeight="true" outlineLevel="0" collapsed="false">
      <c r="A345" s="32"/>
      <c r="B345" s="42"/>
      <c r="C345" s="32"/>
      <c r="D345" s="33"/>
      <c r="E345" s="32"/>
      <c r="F345" s="32"/>
      <c r="G345" s="58" t="str">
        <f aca="false">IF(OR($A345="",$C345=""),"",IF(COUNTIF(Atividades!$G$3:$G$302,IFERROR(INDEX(Equipamentos!$C$3:$C$62,MATCH($A345,Equipamentos!$A$3:$A$62,0)),"")&amp;"|"&amp;$C345)=0,"Fora do catálogo",""))</f>
        <v/>
      </c>
    </row>
    <row r="346" customFormat="false" ht="18" hidden="false" customHeight="true" outlineLevel="0" collapsed="false">
      <c r="A346" s="32"/>
      <c r="B346" s="42"/>
      <c r="C346" s="32"/>
      <c r="D346" s="33"/>
      <c r="E346" s="32"/>
      <c r="F346" s="32"/>
      <c r="G346" s="58" t="str">
        <f aca="false">IF(OR($A346="",$C346=""),"",IF(COUNTIF(Atividades!$G$3:$G$302,IFERROR(INDEX(Equipamentos!$C$3:$C$62,MATCH($A346,Equipamentos!$A$3:$A$62,0)),"")&amp;"|"&amp;$C346)=0,"Fora do catálogo",""))</f>
        <v/>
      </c>
    </row>
    <row r="347" customFormat="false" ht="18" hidden="false" customHeight="true" outlineLevel="0" collapsed="false">
      <c r="A347" s="32"/>
      <c r="B347" s="42"/>
      <c r="C347" s="32"/>
      <c r="D347" s="33"/>
      <c r="E347" s="32"/>
      <c r="F347" s="32"/>
      <c r="G347" s="58" t="str">
        <f aca="false">IF(OR($A347="",$C347=""),"",IF(COUNTIF(Atividades!$G$3:$G$302,IFERROR(INDEX(Equipamentos!$C$3:$C$62,MATCH($A347,Equipamentos!$A$3:$A$62,0)),"")&amp;"|"&amp;$C347)=0,"Fora do catálogo",""))</f>
        <v/>
      </c>
    </row>
    <row r="348" customFormat="false" ht="18" hidden="false" customHeight="true" outlineLevel="0" collapsed="false">
      <c r="A348" s="32"/>
      <c r="B348" s="42"/>
      <c r="C348" s="32"/>
      <c r="D348" s="33"/>
      <c r="E348" s="32"/>
      <c r="F348" s="32"/>
      <c r="G348" s="58" t="str">
        <f aca="false">IF(OR($A348="",$C348=""),"",IF(COUNTIF(Atividades!$G$3:$G$302,IFERROR(INDEX(Equipamentos!$C$3:$C$62,MATCH($A348,Equipamentos!$A$3:$A$62,0)),"")&amp;"|"&amp;$C348)=0,"Fora do catálogo",""))</f>
        <v/>
      </c>
    </row>
    <row r="349" customFormat="false" ht="18" hidden="false" customHeight="true" outlineLevel="0" collapsed="false">
      <c r="A349" s="32"/>
      <c r="B349" s="42"/>
      <c r="C349" s="32"/>
      <c r="D349" s="33"/>
      <c r="E349" s="32"/>
      <c r="F349" s="32"/>
      <c r="G349" s="58" t="str">
        <f aca="false">IF(OR($A349="",$C349=""),"",IF(COUNTIF(Atividades!$G$3:$G$302,IFERROR(INDEX(Equipamentos!$C$3:$C$62,MATCH($A349,Equipamentos!$A$3:$A$62,0)),"")&amp;"|"&amp;$C349)=0,"Fora do catálogo",""))</f>
        <v/>
      </c>
    </row>
    <row r="350" customFormat="false" ht="18" hidden="false" customHeight="true" outlineLevel="0" collapsed="false">
      <c r="A350" s="32"/>
      <c r="B350" s="42"/>
      <c r="C350" s="32"/>
      <c r="D350" s="33"/>
      <c r="E350" s="32"/>
      <c r="F350" s="32"/>
      <c r="G350" s="58" t="str">
        <f aca="false">IF(OR($A350="",$C350=""),"",IF(COUNTIF(Atividades!$G$3:$G$302,IFERROR(INDEX(Equipamentos!$C$3:$C$62,MATCH($A350,Equipamentos!$A$3:$A$62,0)),"")&amp;"|"&amp;$C350)=0,"Fora do catálogo",""))</f>
        <v/>
      </c>
    </row>
    <row r="351" customFormat="false" ht="18" hidden="false" customHeight="true" outlineLevel="0" collapsed="false">
      <c r="A351" s="32"/>
      <c r="B351" s="42"/>
      <c r="C351" s="32"/>
      <c r="D351" s="33"/>
      <c r="E351" s="32"/>
      <c r="F351" s="32"/>
      <c r="G351" s="58" t="str">
        <f aca="false">IF(OR($A351="",$C351=""),"",IF(COUNTIF(Atividades!$G$3:$G$302,IFERROR(INDEX(Equipamentos!$C$3:$C$62,MATCH($A351,Equipamentos!$A$3:$A$62,0)),"")&amp;"|"&amp;$C351)=0,"Fora do catálogo",""))</f>
        <v/>
      </c>
    </row>
    <row r="352" customFormat="false" ht="18" hidden="false" customHeight="true" outlineLevel="0" collapsed="false">
      <c r="A352" s="32"/>
      <c r="B352" s="42"/>
      <c r="C352" s="32"/>
      <c r="D352" s="33"/>
      <c r="E352" s="32"/>
      <c r="F352" s="32"/>
      <c r="G352" s="58" t="str">
        <f aca="false">IF(OR($A352="",$C352=""),"",IF(COUNTIF(Atividades!$G$3:$G$302,IFERROR(INDEX(Equipamentos!$C$3:$C$62,MATCH($A352,Equipamentos!$A$3:$A$62,0)),"")&amp;"|"&amp;$C352)=0,"Fora do catálogo",""))</f>
        <v/>
      </c>
    </row>
    <row r="353" customFormat="false" ht="18" hidden="false" customHeight="true" outlineLevel="0" collapsed="false">
      <c r="A353" s="32"/>
      <c r="B353" s="42"/>
      <c r="C353" s="32"/>
      <c r="D353" s="33"/>
      <c r="E353" s="32"/>
      <c r="F353" s="32"/>
      <c r="G353" s="58" t="str">
        <f aca="false">IF(OR($A353="",$C353=""),"",IF(COUNTIF(Atividades!$G$3:$G$302,IFERROR(INDEX(Equipamentos!$C$3:$C$62,MATCH($A353,Equipamentos!$A$3:$A$62,0)),"")&amp;"|"&amp;$C353)=0,"Fora do catálogo",""))</f>
        <v/>
      </c>
    </row>
    <row r="354" customFormat="false" ht="18" hidden="false" customHeight="true" outlineLevel="0" collapsed="false">
      <c r="A354" s="32"/>
      <c r="B354" s="42"/>
      <c r="C354" s="32"/>
      <c r="D354" s="33"/>
      <c r="E354" s="32"/>
      <c r="F354" s="32"/>
      <c r="G354" s="58" t="str">
        <f aca="false">IF(OR($A354="",$C354=""),"",IF(COUNTIF(Atividades!$G$3:$G$302,IFERROR(INDEX(Equipamentos!$C$3:$C$62,MATCH($A354,Equipamentos!$A$3:$A$62,0)),"")&amp;"|"&amp;$C354)=0,"Fora do catálogo",""))</f>
        <v/>
      </c>
    </row>
    <row r="355" customFormat="false" ht="18" hidden="false" customHeight="true" outlineLevel="0" collapsed="false">
      <c r="A355" s="32"/>
      <c r="B355" s="42"/>
      <c r="C355" s="32"/>
      <c r="D355" s="33"/>
      <c r="E355" s="32"/>
      <c r="F355" s="32"/>
      <c r="G355" s="58" t="str">
        <f aca="false">IF(OR($A355="",$C355=""),"",IF(COUNTIF(Atividades!$G$3:$G$302,IFERROR(INDEX(Equipamentos!$C$3:$C$62,MATCH($A355,Equipamentos!$A$3:$A$62,0)),"")&amp;"|"&amp;$C355)=0,"Fora do catálogo",""))</f>
        <v/>
      </c>
    </row>
    <row r="356" customFormat="false" ht="18" hidden="false" customHeight="true" outlineLevel="0" collapsed="false">
      <c r="A356" s="32"/>
      <c r="B356" s="42"/>
      <c r="C356" s="32"/>
      <c r="D356" s="33"/>
      <c r="E356" s="32"/>
      <c r="F356" s="32"/>
      <c r="G356" s="58" t="str">
        <f aca="false">IF(OR($A356="",$C356=""),"",IF(COUNTIF(Atividades!$G$3:$G$302,IFERROR(INDEX(Equipamentos!$C$3:$C$62,MATCH($A356,Equipamentos!$A$3:$A$62,0)),"")&amp;"|"&amp;$C356)=0,"Fora do catálogo",""))</f>
        <v/>
      </c>
    </row>
    <row r="357" customFormat="false" ht="18" hidden="false" customHeight="true" outlineLevel="0" collapsed="false">
      <c r="A357" s="32"/>
      <c r="B357" s="42"/>
      <c r="C357" s="32"/>
      <c r="D357" s="33"/>
      <c r="E357" s="32"/>
      <c r="F357" s="32"/>
      <c r="G357" s="58" t="str">
        <f aca="false">IF(OR($A357="",$C357=""),"",IF(COUNTIF(Atividades!$G$3:$G$302,IFERROR(INDEX(Equipamentos!$C$3:$C$62,MATCH($A357,Equipamentos!$A$3:$A$62,0)),"")&amp;"|"&amp;$C357)=0,"Fora do catálogo",""))</f>
        <v/>
      </c>
    </row>
    <row r="358" customFormat="false" ht="18" hidden="false" customHeight="true" outlineLevel="0" collapsed="false">
      <c r="A358" s="32"/>
      <c r="B358" s="42"/>
      <c r="C358" s="32"/>
      <c r="D358" s="33"/>
      <c r="E358" s="32"/>
      <c r="F358" s="32"/>
      <c r="G358" s="58" t="str">
        <f aca="false">IF(OR($A358="",$C358=""),"",IF(COUNTIF(Atividades!$G$3:$G$302,IFERROR(INDEX(Equipamentos!$C$3:$C$62,MATCH($A358,Equipamentos!$A$3:$A$62,0)),"")&amp;"|"&amp;$C358)=0,"Fora do catálogo",""))</f>
        <v/>
      </c>
    </row>
    <row r="359" customFormat="false" ht="18" hidden="false" customHeight="true" outlineLevel="0" collapsed="false">
      <c r="A359" s="32"/>
      <c r="B359" s="42"/>
      <c r="C359" s="32"/>
      <c r="D359" s="33"/>
      <c r="E359" s="32"/>
      <c r="F359" s="32"/>
      <c r="G359" s="58" t="str">
        <f aca="false">IF(OR($A359="",$C359=""),"",IF(COUNTIF(Atividades!$G$3:$G$302,IFERROR(INDEX(Equipamentos!$C$3:$C$62,MATCH($A359,Equipamentos!$A$3:$A$62,0)),"")&amp;"|"&amp;$C359)=0,"Fora do catálogo",""))</f>
        <v/>
      </c>
    </row>
    <row r="360" customFormat="false" ht="18" hidden="false" customHeight="true" outlineLevel="0" collapsed="false">
      <c r="A360" s="32"/>
      <c r="B360" s="42"/>
      <c r="C360" s="32"/>
      <c r="D360" s="33"/>
      <c r="E360" s="32"/>
      <c r="F360" s="32"/>
      <c r="G360" s="58" t="str">
        <f aca="false">IF(OR($A360="",$C360=""),"",IF(COUNTIF(Atividades!$G$3:$G$302,IFERROR(INDEX(Equipamentos!$C$3:$C$62,MATCH($A360,Equipamentos!$A$3:$A$62,0)),"")&amp;"|"&amp;$C360)=0,"Fora do catálogo",""))</f>
        <v/>
      </c>
    </row>
    <row r="361" customFormat="false" ht="18" hidden="false" customHeight="true" outlineLevel="0" collapsed="false">
      <c r="A361" s="32"/>
      <c r="B361" s="42"/>
      <c r="C361" s="32"/>
      <c r="D361" s="33"/>
      <c r="E361" s="32"/>
      <c r="F361" s="32"/>
      <c r="G361" s="58" t="str">
        <f aca="false">IF(OR($A361="",$C361=""),"",IF(COUNTIF(Atividades!$G$3:$G$302,IFERROR(INDEX(Equipamentos!$C$3:$C$62,MATCH($A361,Equipamentos!$A$3:$A$62,0)),"")&amp;"|"&amp;$C361)=0,"Fora do catálogo",""))</f>
        <v/>
      </c>
    </row>
    <row r="362" customFormat="false" ht="18" hidden="false" customHeight="true" outlineLevel="0" collapsed="false">
      <c r="A362" s="32"/>
      <c r="B362" s="42"/>
      <c r="C362" s="32"/>
      <c r="D362" s="33"/>
      <c r="E362" s="32"/>
      <c r="F362" s="32"/>
      <c r="G362" s="58" t="str">
        <f aca="false">IF(OR($A362="",$C362=""),"",IF(COUNTIF(Atividades!$G$3:$G$302,IFERROR(INDEX(Equipamentos!$C$3:$C$62,MATCH($A362,Equipamentos!$A$3:$A$62,0)),"")&amp;"|"&amp;$C362)=0,"Fora do catálogo",""))</f>
        <v/>
      </c>
    </row>
    <row r="363" customFormat="false" ht="18" hidden="false" customHeight="true" outlineLevel="0" collapsed="false">
      <c r="A363" s="32"/>
      <c r="B363" s="42"/>
      <c r="C363" s="32"/>
      <c r="D363" s="33"/>
      <c r="E363" s="32"/>
      <c r="F363" s="32"/>
      <c r="G363" s="58" t="str">
        <f aca="false">IF(OR($A363="",$C363=""),"",IF(COUNTIF(Atividades!$G$3:$G$302,IFERROR(INDEX(Equipamentos!$C$3:$C$62,MATCH($A363,Equipamentos!$A$3:$A$62,0)),"")&amp;"|"&amp;$C363)=0,"Fora do catálogo",""))</f>
        <v/>
      </c>
    </row>
    <row r="364" customFormat="false" ht="18" hidden="false" customHeight="true" outlineLevel="0" collapsed="false">
      <c r="A364" s="32"/>
      <c r="B364" s="42"/>
      <c r="C364" s="32"/>
      <c r="D364" s="33"/>
      <c r="E364" s="32"/>
      <c r="F364" s="32"/>
      <c r="G364" s="58" t="str">
        <f aca="false">IF(OR($A364="",$C364=""),"",IF(COUNTIF(Atividades!$G$3:$G$302,IFERROR(INDEX(Equipamentos!$C$3:$C$62,MATCH($A364,Equipamentos!$A$3:$A$62,0)),"")&amp;"|"&amp;$C364)=0,"Fora do catálogo",""))</f>
        <v/>
      </c>
    </row>
    <row r="365" customFormat="false" ht="18" hidden="false" customHeight="true" outlineLevel="0" collapsed="false">
      <c r="A365" s="32"/>
      <c r="B365" s="42"/>
      <c r="C365" s="32"/>
      <c r="D365" s="33"/>
      <c r="E365" s="32"/>
      <c r="F365" s="32"/>
      <c r="G365" s="58" t="str">
        <f aca="false">IF(OR($A365="",$C365=""),"",IF(COUNTIF(Atividades!$G$3:$G$302,IFERROR(INDEX(Equipamentos!$C$3:$C$62,MATCH($A365,Equipamentos!$A$3:$A$62,0)),"")&amp;"|"&amp;$C365)=0,"Fora do catálogo",""))</f>
        <v/>
      </c>
    </row>
    <row r="366" customFormat="false" ht="18" hidden="false" customHeight="true" outlineLevel="0" collapsed="false">
      <c r="A366" s="32"/>
      <c r="B366" s="42"/>
      <c r="C366" s="32"/>
      <c r="D366" s="33"/>
      <c r="E366" s="32"/>
      <c r="F366" s="32"/>
      <c r="G366" s="58" t="str">
        <f aca="false">IF(OR($A366="",$C366=""),"",IF(COUNTIF(Atividades!$G$3:$G$302,IFERROR(INDEX(Equipamentos!$C$3:$C$62,MATCH($A366,Equipamentos!$A$3:$A$62,0)),"")&amp;"|"&amp;$C366)=0,"Fora do catálogo",""))</f>
        <v/>
      </c>
    </row>
    <row r="367" customFormat="false" ht="18" hidden="false" customHeight="true" outlineLevel="0" collapsed="false">
      <c r="A367" s="32"/>
      <c r="B367" s="42"/>
      <c r="C367" s="32"/>
      <c r="D367" s="33"/>
      <c r="E367" s="32"/>
      <c r="F367" s="32"/>
      <c r="G367" s="58" t="str">
        <f aca="false">IF(OR($A367="",$C367=""),"",IF(COUNTIF(Atividades!$G$3:$G$302,IFERROR(INDEX(Equipamentos!$C$3:$C$62,MATCH($A367,Equipamentos!$A$3:$A$62,0)),"")&amp;"|"&amp;$C367)=0,"Fora do catálogo",""))</f>
        <v/>
      </c>
    </row>
    <row r="368" customFormat="false" ht="18" hidden="false" customHeight="true" outlineLevel="0" collapsed="false">
      <c r="A368" s="32"/>
      <c r="B368" s="42"/>
      <c r="C368" s="32"/>
      <c r="D368" s="33"/>
      <c r="E368" s="32"/>
      <c r="F368" s="32"/>
      <c r="G368" s="58" t="str">
        <f aca="false">IF(OR($A368="",$C368=""),"",IF(COUNTIF(Atividades!$G$3:$G$302,IFERROR(INDEX(Equipamentos!$C$3:$C$62,MATCH($A368,Equipamentos!$A$3:$A$62,0)),"")&amp;"|"&amp;$C368)=0,"Fora do catálogo",""))</f>
        <v/>
      </c>
    </row>
    <row r="369" customFormat="false" ht="18" hidden="false" customHeight="true" outlineLevel="0" collapsed="false">
      <c r="A369" s="32"/>
      <c r="B369" s="42"/>
      <c r="C369" s="32"/>
      <c r="D369" s="33"/>
      <c r="E369" s="32"/>
      <c r="F369" s="32"/>
      <c r="G369" s="58" t="str">
        <f aca="false">IF(OR($A369="",$C369=""),"",IF(COUNTIF(Atividades!$G$3:$G$302,IFERROR(INDEX(Equipamentos!$C$3:$C$62,MATCH($A369,Equipamentos!$A$3:$A$62,0)),"")&amp;"|"&amp;$C369)=0,"Fora do catálogo",""))</f>
        <v/>
      </c>
    </row>
    <row r="370" customFormat="false" ht="18" hidden="false" customHeight="true" outlineLevel="0" collapsed="false">
      <c r="A370" s="32"/>
      <c r="B370" s="42"/>
      <c r="C370" s="32"/>
      <c r="D370" s="33"/>
      <c r="E370" s="32"/>
      <c r="F370" s="32"/>
      <c r="G370" s="58" t="str">
        <f aca="false">IF(OR($A370="",$C370=""),"",IF(COUNTIF(Atividades!$G$3:$G$302,IFERROR(INDEX(Equipamentos!$C$3:$C$62,MATCH($A370,Equipamentos!$A$3:$A$62,0)),"")&amp;"|"&amp;$C370)=0,"Fora do catálogo",""))</f>
        <v/>
      </c>
    </row>
    <row r="371" customFormat="false" ht="18" hidden="false" customHeight="true" outlineLevel="0" collapsed="false">
      <c r="A371" s="32"/>
      <c r="B371" s="42"/>
      <c r="C371" s="32"/>
      <c r="D371" s="33"/>
      <c r="E371" s="32"/>
      <c r="F371" s="32"/>
      <c r="G371" s="58" t="str">
        <f aca="false">IF(OR($A371="",$C371=""),"",IF(COUNTIF(Atividades!$G$3:$G$302,IFERROR(INDEX(Equipamentos!$C$3:$C$62,MATCH($A371,Equipamentos!$A$3:$A$62,0)),"")&amp;"|"&amp;$C371)=0,"Fora do catálogo",""))</f>
        <v/>
      </c>
    </row>
    <row r="372" customFormat="false" ht="18" hidden="false" customHeight="true" outlineLevel="0" collapsed="false">
      <c r="A372" s="32"/>
      <c r="B372" s="42"/>
      <c r="C372" s="32"/>
      <c r="D372" s="33"/>
      <c r="E372" s="32"/>
      <c r="F372" s="32"/>
      <c r="G372" s="58" t="str">
        <f aca="false">IF(OR($A372="",$C372=""),"",IF(COUNTIF(Atividades!$G$3:$G$302,IFERROR(INDEX(Equipamentos!$C$3:$C$62,MATCH($A372,Equipamentos!$A$3:$A$62,0)),"")&amp;"|"&amp;$C372)=0,"Fora do catálogo",""))</f>
        <v/>
      </c>
    </row>
    <row r="373" customFormat="false" ht="18" hidden="false" customHeight="true" outlineLevel="0" collapsed="false">
      <c r="A373" s="32"/>
      <c r="B373" s="42"/>
      <c r="C373" s="32"/>
      <c r="D373" s="33"/>
      <c r="E373" s="32"/>
      <c r="F373" s="32"/>
      <c r="G373" s="58" t="str">
        <f aca="false">IF(OR($A373="",$C373=""),"",IF(COUNTIF(Atividades!$G$3:$G$302,IFERROR(INDEX(Equipamentos!$C$3:$C$62,MATCH($A373,Equipamentos!$A$3:$A$62,0)),"")&amp;"|"&amp;$C373)=0,"Fora do catálogo",""))</f>
        <v/>
      </c>
    </row>
    <row r="374" customFormat="false" ht="18" hidden="false" customHeight="true" outlineLevel="0" collapsed="false">
      <c r="A374" s="32"/>
      <c r="B374" s="42"/>
      <c r="C374" s="32"/>
      <c r="D374" s="33"/>
      <c r="E374" s="32"/>
      <c r="F374" s="32"/>
      <c r="G374" s="58" t="str">
        <f aca="false">IF(OR($A374="",$C374=""),"",IF(COUNTIF(Atividades!$G$3:$G$302,IFERROR(INDEX(Equipamentos!$C$3:$C$62,MATCH($A374,Equipamentos!$A$3:$A$62,0)),"")&amp;"|"&amp;$C374)=0,"Fora do catálogo",""))</f>
        <v/>
      </c>
    </row>
    <row r="375" customFormat="false" ht="18" hidden="false" customHeight="true" outlineLevel="0" collapsed="false">
      <c r="A375" s="32"/>
      <c r="B375" s="42"/>
      <c r="C375" s="32"/>
      <c r="D375" s="33"/>
      <c r="E375" s="32"/>
      <c r="F375" s="32"/>
      <c r="G375" s="58" t="str">
        <f aca="false">IF(OR($A375="",$C375=""),"",IF(COUNTIF(Atividades!$G$3:$G$302,IFERROR(INDEX(Equipamentos!$C$3:$C$62,MATCH($A375,Equipamentos!$A$3:$A$62,0)),"")&amp;"|"&amp;$C375)=0,"Fora do catálogo",""))</f>
        <v/>
      </c>
    </row>
    <row r="376" customFormat="false" ht="18" hidden="false" customHeight="true" outlineLevel="0" collapsed="false">
      <c r="A376" s="32"/>
      <c r="B376" s="42"/>
      <c r="C376" s="32"/>
      <c r="D376" s="33"/>
      <c r="E376" s="32"/>
      <c r="F376" s="32"/>
      <c r="G376" s="58" t="str">
        <f aca="false">IF(OR($A376="",$C376=""),"",IF(COUNTIF(Atividades!$G$3:$G$302,IFERROR(INDEX(Equipamentos!$C$3:$C$62,MATCH($A376,Equipamentos!$A$3:$A$62,0)),"")&amp;"|"&amp;$C376)=0,"Fora do catálogo",""))</f>
        <v/>
      </c>
    </row>
    <row r="377" customFormat="false" ht="18" hidden="false" customHeight="true" outlineLevel="0" collapsed="false">
      <c r="A377" s="32"/>
      <c r="B377" s="42"/>
      <c r="C377" s="32"/>
      <c r="D377" s="33"/>
      <c r="E377" s="32"/>
      <c r="F377" s="32"/>
      <c r="G377" s="58" t="str">
        <f aca="false">IF(OR($A377="",$C377=""),"",IF(COUNTIF(Atividades!$G$3:$G$302,IFERROR(INDEX(Equipamentos!$C$3:$C$62,MATCH($A377,Equipamentos!$A$3:$A$62,0)),"")&amp;"|"&amp;$C377)=0,"Fora do catálogo",""))</f>
        <v/>
      </c>
    </row>
    <row r="378" customFormat="false" ht="18" hidden="false" customHeight="true" outlineLevel="0" collapsed="false">
      <c r="A378" s="32"/>
      <c r="B378" s="42"/>
      <c r="C378" s="32"/>
      <c r="D378" s="33"/>
      <c r="E378" s="32"/>
      <c r="F378" s="32"/>
      <c r="G378" s="58" t="str">
        <f aca="false">IF(OR($A378="",$C378=""),"",IF(COUNTIF(Atividades!$G$3:$G$302,IFERROR(INDEX(Equipamentos!$C$3:$C$62,MATCH($A378,Equipamentos!$A$3:$A$62,0)),"")&amp;"|"&amp;$C378)=0,"Fora do catálogo",""))</f>
        <v/>
      </c>
    </row>
    <row r="379" customFormat="false" ht="18" hidden="false" customHeight="true" outlineLevel="0" collapsed="false">
      <c r="A379" s="32"/>
      <c r="B379" s="42"/>
      <c r="C379" s="32"/>
      <c r="D379" s="33"/>
      <c r="E379" s="32"/>
      <c r="F379" s="32"/>
      <c r="G379" s="58" t="str">
        <f aca="false">IF(OR($A379="",$C379=""),"",IF(COUNTIF(Atividades!$G$3:$G$302,IFERROR(INDEX(Equipamentos!$C$3:$C$62,MATCH($A379,Equipamentos!$A$3:$A$62,0)),"")&amp;"|"&amp;$C379)=0,"Fora do catálogo",""))</f>
        <v/>
      </c>
    </row>
    <row r="380" customFormat="false" ht="18" hidden="false" customHeight="true" outlineLevel="0" collapsed="false">
      <c r="A380" s="32"/>
      <c r="B380" s="42"/>
      <c r="C380" s="32"/>
      <c r="D380" s="33"/>
      <c r="E380" s="32"/>
      <c r="F380" s="32"/>
      <c r="G380" s="58" t="str">
        <f aca="false">IF(OR($A380="",$C380=""),"",IF(COUNTIF(Atividades!$G$3:$G$302,IFERROR(INDEX(Equipamentos!$C$3:$C$62,MATCH($A380,Equipamentos!$A$3:$A$62,0)),"")&amp;"|"&amp;$C380)=0,"Fora do catálogo",""))</f>
        <v/>
      </c>
    </row>
    <row r="381" customFormat="false" ht="18" hidden="false" customHeight="true" outlineLevel="0" collapsed="false">
      <c r="A381" s="32"/>
      <c r="B381" s="42"/>
      <c r="C381" s="32"/>
      <c r="D381" s="33"/>
      <c r="E381" s="32"/>
      <c r="F381" s="32"/>
      <c r="G381" s="58" t="str">
        <f aca="false">IF(OR($A381="",$C381=""),"",IF(COUNTIF(Atividades!$G$3:$G$302,IFERROR(INDEX(Equipamentos!$C$3:$C$62,MATCH($A381,Equipamentos!$A$3:$A$62,0)),"")&amp;"|"&amp;$C381)=0,"Fora do catálogo",""))</f>
        <v/>
      </c>
    </row>
    <row r="382" customFormat="false" ht="18" hidden="false" customHeight="true" outlineLevel="0" collapsed="false">
      <c r="A382" s="32"/>
      <c r="B382" s="42"/>
      <c r="C382" s="32"/>
      <c r="D382" s="33"/>
      <c r="E382" s="32"/>
      <c r="F382" s="32"/>
      <c r="G382" s="58" t="str">
        <f aca="false">IF(OR($A382="",$C382=""),"",IF(COUNTIF(Atividades!$G$3:$G$302,IFERROR(INDEX(Equipamentos!$C$3:$C$62,MATCH($A382,Equipamentos!$A$3:$A$62,0)),"")&amp;"|"&amp;$C382)=0,"Fora do catálogo",""))</f>
        <v/>
      </c>
    </row>
    <row r="383" customFormat="false" ht="18" hidden="false" customHeight="true" outlineLevel="0" collapsed="false">
      <c r="A383" s="32"/>
      <c r="B383" s="42"/>
      <c r="C383" s="32"/>
      <c r="D383" s="33"/>
      <c r="E383" s="32"/>
      <c r="F383" s="32"/>
      <c r="G383" s="58" t="str">
        <f aca="false">IF(OR($A383="",$C383=""),"",IF(COUNTIF(Atividades!$G$3:$G$302,IFERROR(INDEX(Equipamentos!$C$3:$C$62,MATCH($A383,Equipamentos!$A$3:$A$62,0)),"")&amp;"|"&amp;$C383)=0,"Fora do catálogo",""))</f>
        <v/>
      </c>
    </row>
    <row r="384" customFormat="false" ht="18" hidden="false" customHeight="true" outlineLevel="0" collapsed="false">
      <c r="A384" s="32"/>
      <c r="B384" s="42"/>
      <c r="C384" s="32"/>
      <c r="D384" s="33"/>
      <c r="E384" s="32"/>
      <c r="F384" s="32"/>
      <c r="G384" s="58" t="str">
        <f aca="false">IF(OR($A384="",$C384=""),"",IF(COUNTIF(Atividades!$G$3:$G$302,IFERROR(INDEX(Equipamentos!$C$3:$C$62,MATCH($A384,Equipamentos!$A$3:$A$62,0)),"")&amp;"|"&amp;$C384)=0,"Fora do catálogo",""))</f>
        <v/>
      </c>
    </row>
    <row r="385" customFormat="false" ht="18" hidden="false" customHeight="true" outlineLevel="0" collapsed="false">
      <c r="A385" s="32"/>
      <c r="B385" s="42"/>
      <c r="C385" s="32"/>
      <c r="D385" s="33"/>
      <c r="E385" s="32"/>
      <c r="F385" s="32"/>
      <c r="G385" s="58" t="str">
        <f aca="false">IF(OR($A385="",$C385=""),"",IF(COUNTIF(Atividades!$G$3:$G$302,IFERROR(INDEX(Equipamentos!$C$3:$C$62,MATCH($A385,Equipamentos!$A$3:$A$62,0)),"")&amp;"|"&amp;$C385)=0,"Fora do catálogo",""))</f>
        <v/>
      </c>
    </row>
    <row r="386" customFormat="false" ht="18" hidden="false" customHeight="true" outlineLevel="0" collapsed="false">
      <c r="A386" s="32"/>
      <c r="B386" s="42"/>
      <c r="C386" s="32"/>
      <c r="D386" s="33"/>
      <c r="E386" s="32"/>
      <c r="F386" s="32"/>
      <c r="G386" s="58" t="str">
        <f aca="false">IF(OR($A386="",$C386=""),"",IF(COUNTIF(Atividades!$G$3:$G$302,IFERROR(INDEX(Equipamentos!$C$3:$C$62,MATCH($A386,Equipamentos!$A$3:$A$62,0)),"")&amp;"|"&amp;$C386)=0,"Fora do catálogo",""))</f>
        <v/>
      </c>
    </row>
    <row r="387" customFormat="false" ht="18" hidden="false" customHeight="true" outlineLevel="0" collapsed="false">
      <c r="A387" s="32"/>
      <c r="B387" s="42"/>
      <c r="C387" s="32"/>
      <c r="D387" s="33"/>
      <c r="E387" s="32"/>
      <c r="F387" s="32"/>
      <c r="G387" s="58" t="str">
        <f aca="false">IF(OR($A387="",$C387=""),"",IF(COUNTIF(Atividades!$G$3:$G$302,IFERROR(INDEX(Equipamentos!$C$3:$C$62,MATCH($A387,Equipamentos!$A$3:$A$62,0)),"")&amp;"|"&amp;$C387)=0,"Fora do catálogo",""))</f>
        <v/>
      </c>
    </row>
    <row r="388" customFormat="false" ht="18" hidden="false" customHeight="true" outlineLevel="0" collapsed="false">
      <c r="A388" s="32"/>
      <c r="B388" s="42"/>
      <c r="C388" s="32"/>
      <c r="D388" s="33"/>
      <c r="E388" s="32"/>
      <c r="F388" s="32"/>
      <c r="G388" s="58" t="str">
        <f aca="false">IF(OR($A388="",$C388=""),"",IF(COUNTIF(Atividades!$G$3:$G$302,IFERROR(INDEX(Equipamentos!$C$3:$C$62,MATCH($A388,Equipamentos!$A$3:$A$62,0)),"")&amp;"|"&amp;$C388)=0,"Fora do catálogo",""))</f>
        <v/>
      </c>
    </row>
    <row r="389" customFormat="false" ht="18" hidden="false" customHeight="true" outlineLevel="0" collapsed="false">
      <c r="A389" s="32"/>
      <c r="B389" s="42"/>
      <c r="C389" s="32"/>
      <c r="D389" s="33"/>
      <c r="E389" s="32"/>
      <c r="F389" s="32"/>
      <c r="G389" s="58" t="str">
        <f aca="false">IF(OR($A389="",$C389=""),"",IF(COUNTIF(Atividades!$G$3:$G$302,IFERROR(INDEX(Equipamentos!$C$3:$C$62,MATCH($A389,Equipamentos!$A$3:$A$62,0)),"")&amp;"|"&amp;$C389)=0,"Fora do catálogo",""))</f>
        <v/>
      </c>
    </row>
    <row r="390" customFormat="false" ht="18" hidden="false" customHeight="true" outlineLevel="0" collapsed="false">
      <c r="A390" s="32"/>
      <c r="B390" s="42"/>
      <c r="C390" s="32"/>
      <c r="D390" s="33"/>
      <c r="E390" s="32"/>
      <c r="F390" s="32"/>
      <c r="G390" s="58" t="str">
        <f aca="false">IF(OR($A390="",$C390=""),"",IF(COUNTIF(Atividades!$G$3:$G$302,IFERROR(INDEX(Equipamentos!$C$3:$C$62,MATCH($A390,Equipamentos!$A$3:$A$62,0)),"")&amp;"|"&amp;$C390)=0,"Fora do catálogo",""))</f>
        <v/>
      </c>
    </row>
    <row r="391" customFormat="false" ht="18" hidden="false" customHeight="true" outlineLevel="0" collapsed="false">
      <c r="A391" s="32"/>
      <c r="B391" s="42"/>
      <c r="C391" s="32"/>
      <c r="D391" s="33"/>
      <c r="E391" s="32"/>
      <c r="F391" s="32"/>
      <c r="G391" s="58" t="str">
        <f aca="false">IF(OR($A391="",$C391=""),"",IF(COUNTIF(Atividades!$G$3:$G$302,IFERROR(INDEX(Equipamentos!$C$3:$C$62,MATCH($A391,Equipamentos!$A$3:$A$62,0)),"")&amp;"|"&amp;$C391)=0,"Fora do catálogo",""))</f>
        <v/>
      </c>
    </row>
    <row r="392" customFormat="false" ht="18" hidden="false" customHeight="true" outlineLevel="0" collapsed="false">
      <c r="A392" s="32"/>
      <c r="B392" s="42"/>
      <c r="C392" s="32"/>
      <c r="D392" s="33"/>
      <c r="E392" s="32"/>
      <c r="F392" s="32"/>
      <c r="G392" s="58" t="str">
        <f aca="false">IF(OR($A392="",$C392=""),"",IF(COUNTIF(Atividades!$G$3:$G$302,IFERROR(INDEX(Equipamentos!$C$3:$C$62,MATCH($A392,Equipamentos!$A$3:$A$62,0)),"")&amp;"|"&amp;$C392)=0,"Fora do catálogo",""))</f>
        <v/>
      </c>
    </row>
    <row r="393" customFormat="false" ht="18" hidden="false" customHeight="true" outlineLevel="0" collapsed="false">
      <c r="A393" s="32"/>
      <c r="B393" s="42"/>
      <c r="C393" s="32"/>
      <c r="D393" s="33"/>
      <c r="E393" s="32"/>
      <c r="F393" s="32"/>
      <c r="G393" s="58" t="str">
        <f aca="false">IF(OR($A393="",$C393=""),"",IF(COUNTIF(Atividades!$G$3:$G$302,IFERROR(INDEX(Equipamentos!$C$3:$C$62,MATCH($A393,Equipamentos!$A$3:$A$62,0)),"")&amp;"|"&amp;$C393)=0,"Fora do catálogo",""))</f>
        <v/>
      </c>
    </row>
    <row r="394" customFormat="false" ht="18" hidden="false" customHeight="true" outlineLevel="0" collapsed="false">
      <c r="A394" s="32"/>
      <c r="B394" s="42"/>
      <c r="C394" s="32"/>
      <c r="D394" s="33"/>
      <c r="E394" s="32"/>
      <c r="F394" s="32"/>
      <c r="G394" s="58" t="str">
        <f aca="false">IF(OR($A394="",$C394=""),"",IF(COUNTIF(Atividades!$G$3:$G$302,IFERROR(INDEX(Equipamentos!$C$3:$C$62,MATCH($A394,Equipamentos!$A$3:$A$62,0)),"")&amp;"|"&amp;$C394)=0,"Fora do catálogo",""))</f>
        <v/>
      </c>
    </row>
    <row r="395" customFormat="false" ht="18" hidden="false" customHeight="true" outlineLevel="0" collapsed="false">
      <c r="A395" s="32"/>
      <c r="B395" s="42"/>
      <c r="C395" s="32"/>
      <c r="D395" s="33"/>
      <c r="E395" s="32"/>
      <c r="F395" s="32"/>
      <c r="G395" s="58" t="str">
        <f aca="false">IF(OR($A395="",$C395=""),"",IF(COUNTIF(Atividades!$G$3:$G$302,IFERROR(INDEX(Equipamentos!$C$3:$C$62,MATCH($A395,Equipamentos!$A$3:$A$62,0)),"")&amp;"|"&amp;$C395)=0,"Fora do catálogo",""))</f>
        <v/>
      </c>
    </row>
    <row r="396" customFormat="false" ht="18" hidden="false" customHeight="true" outlineLevel="0" collapsed="false">
      <c r="A396" s="32"/>
      <c r="B396" s="42"/>
      <c r="C396" s="32"/>
      <c r="D396" s="33"/>
      <c r="E396" s="32"/>
      <c r="F396" s="32"/>
      <c r="G396" s="58" t="str">
        <f aca="false">IF(OR($A396="",$C396=""),"",IF(COUNTIF(Atividades!$G$3:$G$302,IFERROR(INDEX(Equipamentos!$C$3:$C$62,MATCH($A396,Equipamentos!$A$3:$A$62,0)),"")&amp;"|"&amp;$C396)=0,"Fora do catálogo",""))</f>
        <v/>
      </c>
    </row>
    <row r="397" customFormat="false" ht="18" hidden="false" customHeight="true" outlineLevel="0" collapsed="false">
      <c r="A397" s="32"/>
      <c r="B397" s="42"/>
      <c r="C397" s="32"/>
      <c r="D397" s="33"/>
      <c r="E397" s="32"/>
      <c r="F397" s="32"/>
      <c r="G397" s="58" t="str">
        <f aca="false">IF(OR($A397="",$C397=""),"",IF(COUNTIF(Atividades!$G$3:$G$302,IFERROR(INDEX(Equipamentos!$C$3:$C$62,MATCH($A397,Equipamentos!$A$3:$A$62,0)),"")&amp;"|"&amp;$C397)=0,"Fora do catálogo",""))</f>
        <v/>
      </c>
    </row>
    <row r="398" customFormat="false" ht="18" hidden="false" customHeight="true" outlineLevel="0" collapsed="false">
      <c r="A398" s="32"/>
      <c r="B398" s="42"/>
      <c r="C398" s="32"/>
      <c r="D398" s="33"/>
      <c r="E398" s="32"/>
      <c r="F398" s="32"/>
      <c r="G398" s="58" t="str">
        <f aca="false">IF(OR($A398="",$C398=""),"",IF(COUNTIF(Atividades!$G$3:$G$302,IFERROR(INDEX(Equipamentos!$C$3:$C$62,MATCH($A398,Equipamentos!$A$3:$A$62,0)),"")&amp;"|"&amp;$C398)=0,"Fora do catálogo",""))</f>
        <v/>
      </c>
    </row>
    <row r="399" customFormat="false" ht="18" hidden="false" customHeight="true" outlineLevel="0" collapsed="false">
      <c r="A399" s="32"/>
      <c r="B399" s="42"/>
      <c r="C399" s="32"/>
      <c r="D399" s="33"/>
      <c r="E399" s="32"/>
      <c r="F399" s="32"/>
      <c r="G399" s="58" t="str">
        <f aca="false">IF(OR($A399="",$C399=""),"",IF(COUNTIF(Atividades!$G$3:$G$302,IFERROR(INDEX(Equipamentos!$C$3:$C$62,MATCH($A399,Equipamentos!$A$3:$A$62,0)),"")&amp;"|"&amp;$C399)=0,"Fora do catálogo",""))</f>
        <v/>
      </c>
    </row>
    <row r="400" customFormat="false" ht="18" hidden="false" customHeight="true" outlineLevel="0" collapsed="false">
      <c r="A400" s="32"/>
      <c r="B400" s="42"/>
      <c r="C400" s="32"/>
      <c r="D400" s="33"/>
      <c r="E400" s="32"/>
      <c r="F400" s="32"/>
      <c r="G400" s="58" t="str">
        <f aca="false">IF(OR($A400="",$C400=""),"",IF(COUNTIF(Atividades!$G$3:$G$302,IFERROR(INDEX(Equipamentos!$C$3:$C$62,MATCH($A400,Equipamentos!$A$3:$A$62,0)),"")&amp;"|"&amp;$C400)=0,"Fora do catálogo",""))</f>
        <v/>
      </c>
    </row>
    <row r="401" customFormat="false" ht="18" hidden="false" customHeight="true" outlineLevel="0" collapsed="false">
      <c r="A401" s="32"/>
      <c r="B401" s="42"/>
      <c r="C401" s="32"/>
      <c r="D401" s="33"/>
      <c r="E401" s="32"/>
      <c r="F401" s="32"/>
      <c r="G401" s="58" t="str">
        <f aca="false">IF(OR($A401="",$C401=""),"",IF(COUNTIF(Atividades!$G$3:$G$302,IFERROR(INDEX(Equipamentos!$C$3:$C$62,MATCH($A401,Equipamentos!$A$3:$A$62,0)),"")&amp;"|"&amp;$C401)=0,"Fora do catálogo",""))</f>
        <v/>
      </c>
    </row>
    <row r="402" customFormat="false" ht="18" hidden="false" customHeight="true" outlineLevel="0" collapsed="false">
      <c r="A402" s="32"/>
      <c r="B402" s="42"/>
      <c r="C402" s="32"/>
      <c r="D402" s="33"/>
      <c r="E402" s="32"/>
      <c r="F402" s="32"/>
      <c r="G402" s="58" t="str">
        <f aca="false">IF(OR($A402="",$C402=""),"",IF(COUNTIF(Atividades!$G$3:$G$302,IFERROR(INDEX(Equipamentos!$C$3:$C$62,MATCH($A402,Equipamentos!$A$3:$A$62,0)),"")&amp;"|"&amp;$C402)=0,"Fora do catálogo",""))</f>
        <v/>
      </c>
    </row>
    <row r="403" customFormat="false" ht="18" hidden="false" customHeight="true" outlineLevel="0" collapsed="false">
      <c r="A403" s="32"/>
      <c r="B403" s="42"/>
      <c r="C403" s="32"/>
      <c r="D403" s="33"/>
      <c r="E403" s="32"/>
      <c r="F403" s="32"/>
      <c r="G403" s="58" t="str">
        <f aca="false">IF(OR($A403="",$C403=""),"",IF(COUNTIF(Atividades!$G$3:$G$302,IFERROR(INDEX(Equipamentos!$C$3:$C$62,MATCH($A403,Equipamentos!$A$3:$A$62,0)),"")&amp;"|"&amp;$C403)=0,"Fora do catálogo",""))</f>
        <v/>
      </c>
    </row>
    <row r="404" customFormat="false" ht="18" hidden="false" customHeight="true" outlineLevel="0" collapsed="false">
      <c r="A404" s="32"/>
      <c r="B404" s="42"/>
      <c r="C404" s="32"/>
      <c r="D404" s="33"/>
      <c r="E404" s="32"/>
      <c r="F404" s="32"/>
      <c r="G404" s="58" t="str">
        <f aca="false">IF(OR($A404="",$C404=""),"",IF(COUNTIF(Atividades!$G$3:$G$302,IFERROR(INDEX(Equipamentos!$C$3:$C$62,MATCH($A404,Equipamentos!$A$3:$A$62,0)),"")&amp;"|"&amp;$C404)=0,"Fora do catálogo",""))</f>
        <v/>
      </c>
    </row>
    <row r="405" customFormat="false" ht="18" hidden="false" customHeight="true" outlineLevel="0" collapsed="false">
      <c r="A405" s="32"/>
      <c r="B405" s="42"/>
      <c r="C405" s="32"/>
      <c r="D405" s="33"/>
      <c r="E405" s="32"/>
      <c r="F405" s="32"/>
      <c r="G405" s="58" t="str">
        <f aca="false">IF(OR($A405="",$C405=""),"",IF(COUNTIF(Atividades!$G$3:$G$302,IFERROR(INDEX(Equipamentos!$C$3:$C$62,MATCH($A405,Equipamentos!$A$3:$A$62,0)),"")&amp;"|"&amp;$C405)=0,"Fora do catálogo",""))</f>
        <v/>
      </c>
    </row>
    <row r="406" customFormat="false" ht="18" hidden="false" customHeight="true" outlineLevel="0" collapsed="false">
      <c r="A406" s="32"/>
      <c r="B406" s="42"/>
      <c r="C406" s="32"/>
      <c r="D406" s="33"/>
      <c r="E406" s="32"/>
      <c r="F406" s="32"/>
      <c r="G406" s="58" t="str">
        <f aca="false">IF(OR($A406="",$C406=""),"",IF(COUNTIF(Atividades!$G$3:$G$302,IFERROR(INDEX(Equipamentos!$C$3:$C$62,MATCH($A406,Equipamentos!$A$3:$A$62,0)),"")&amp;"|"&amp;$C406)=0,"Fora do catálogo",""))</f>
        <v/>
      </c>
    </row>
    <row r="407" customFormat="false" ht="18" hidden="false" customHeight="true" outlineLevel="0" collapsed="false">
      <c r="A407" s="32"/>
      <c r="B407" s="42"/>
      <c r="C407" s="32"/>
      <c r="D407" s="33"/>
      <c r="E407" s="32"/>
      <c r="F407" s="32"/>
      <c r="G407" s="58" t="str">
        <f aca="false">IF(OR($A407="",$C407=""),"",IF(COUNTIF(Atividades!$G$3:$G$302,IFERROR(INDEX(Equipamentos!$C$3:$C$62,MATCH($A407,Equipamentos!$A$3:$A$62,0)),"")&amp;"|"&amp;$C407)=0,"Fora do catálogo",""))</f>
        <v/>
      </c>
    </row>
    <row r="408" customFormat="false" ht="18" hidden="false" customHeight="true" outlineLevel="0" collapsed="false">
      <c r="A408" s="32"/>
      <c r="B408" s="42"/>
      <c r="C408" s="32"/>
      <c r="D408" s="33"/>
      <c r="E408" s="32"/>
      <c r="F408" s="32"/>
      <c r="G408" s="58" t="str">
        <f aca="false">IF(OR($A408="",$C408=""),"",IF(COUNTIF(Atividades!$G$3:$G$302,IFERROR(INDEX(Equipamentos!$C$3:$C$62,MATCH($A408,Equipamentos!$A$3:$A$62,0)),"")&amp;"|"&amp;$C408)=0,"Fora do catálogo",""))</f>
        <v/>
      </c>
    </row>
    <row r="409" customFormat="false" ht="18" hidden="false" customHeight="true" outlineLevel="0" collapsed="false">
      <c r="A409" s="32"/>
      <c r="B409" s="42"/>
      <c r="C409" s="32"/>
      <c r="D409" s="33"/>
      <c r="E409" s="32"/>
      <c r="F409" s="32"/>
      <c r="G409" s="58" t="str">
        <f aca="false">IF(OR($A409="",$C409=""),"",IF(COUNTIF(Atividades!$G$3:$G$302,IFERROR(INDEX(Equipamentos!$C$3:$C$62,MATCH($A409,Equipamentos!$A$3:$A$62,0)),"")&amp;"|"&amp;$C409)=0,"Fora do catálogo",""))</f>
        <v/>
      </c>
    </row>
    <row r="410" customFormat="false" ht="18" hidden="false" customHeight="true" outlineLevel="0" collapsed="false">
      <c r="A410" s="32"/>
      <c r="B410" s="42"/>
      <c r="C410" s="32"/>
      <c r="D410" s="33"/>
      <c r="E410" s="32"/>
      <c r="F410" s="32"/>
      <c r="G410" s="58" t="str">
        <f aca="false">IF(OR($A410="",$C410=""),"",IF(COUNTIF(Atividades!$G$3:$G$302,IFERROR(INDEX(Equipamentos!$C$3:$C$62,MATCH($A410,Equipamentos!$A$3:$A$62,0)),"")&amp;"|"&amp;$C410)=0,"Fora do catálogo",""))</f>
        <v/>
      </c>
    </row>
    <row r="411" customFormat="false" ht="18" hidden="false" customHeight="true" outlineLevel="0" collapsed="false">
      <c r="A411" s="32"/>
      <c r="B411" s="42"/>
      <c r="C411" s="32"/>
      <c r="D411" s="33"/>
      <c r="E411" s="32"/>
      <c r="F411" s="32"/>
      <c r="G411" s="58" t="str">
        <f aca="false">IF(OR($A411="",$C411=""),"",IF(COUNTIF(Atividades!$G$3:$G$302,IFERROR(INDEX(Equipamentos!$C$3:$C$62,MATCH($A411,Equipamentos!$A$3:$A$62,0)),"")&amp;"|"&amp;$C411)=0,"Fora do catálogo",""))</f>
        <v/>
      </c>
    </row>
    <row r="412" customFormat="false" ht="18" hidden="false" customHeight="true" outlineLevel="0" collapsed="false">
      <c r="A412" s="32"/>
      <c r="B412" s="42"/>
      <c r="C412" s="32"/>
      <c r="D412" s="33"/>
      <c r="E412" s="32"/>
      <c r="F412" s="32"/>
      <c r="G412" s="58" t="str">
        <f aca="false">IF(OR($A412="",$C412=""),"",IF(COUNTIF(Atividades!$G$3:$G$302,IFERROR(INDEX(Equipamentos!$C$3:$C$62,MATCH($A412,Equipamentos!$A$3:$A$62,0)),"")&amp;"|"&amp;$C412)=0,"Fora do catálogo",""))</f>
        <v/>
      </c>
    </row>
    <row r="413" customFormat="false" ht="18" hidden="false" customHeight="true" outlineLevel="0" collapsed="false">
      <c r="A413" s="32"/>
      <c r="B413" s="42"/>
      <c r="C413" s="32"/>
      <c r="D413" s="33"/>
      <c r="E413" s="32"/>
      <c r="F413" s="32"/>
      <c r="G413" s="58" t="str">
        <f aca="false">IF(OR($A413="",$C413=""),"",IF(COUNTIF(Atividades!$G$3:$G$302,IFERROR(INDEX(Equipamentos!$C$3:$C$62,MATCH($A413,Equipamentos!$A$3:$A$62,0)),"")&amp;"|"&amp;$C413)=0,"Fora do catálogo",""))</f>
        <v/>
      </c>
    </row>
    <row r="414" customFormat="false" ht="18" hidden="false" customHeight="true" outlineLevel="0" collapsed="false">
      <c r="A414" s="32"/>
      <c r="B414" s="42"/>
      <c r="C414" s="32"/>
      <c r="D414" s="33"/>
      <c r="E414" s="32"/>
      <c r="F414" s="32"/>
      <c r="G414" s="58" t="str">
        <f aca="false">IF(OR($A414="",$C414=""),"",IF(COUNTIF(Atividades!$G$3:$G$302,IFERROR(INDEX(Equipamentos!$C$3:$C$62,MATCH($A414,Equipamentos!$A$3:$A$62,0)),"")&amp;"|"&amp;$C414)=0,"Fora do catálogo",""))</f>
        <v/>
      </c>
    </row>
    <row r="415" customFormat="false" ht="18" hidden="false" customHeight="true" outlineLevel="0" collapsed="false">
      <c r="A415" s="32"/>
      <c r="B415" s="42"/>
      <c r="C415" s="32"/>
      <c r="D415" s="33"/>
      <c r="E415" s="32"/>
      <c r="F415" s="32"/>
      <c r="G415" s="58" t="str">
        <f aca="false">IF(OR($A415="",$C415=""),"",IF(COUNTIF(Atividades!$G$3:$G$302,IFERROR(INDEX(Equipamentos!$C$3:$C$62,MATCH($A415,Equipamentos!$A$3:$A$62,0)),"")&amp;"|"&amp;$C415)=0,"Fora do catálogo",""))</f>
        <v/>
      </c>
    </row>
    <row r="416" customFormat="false" ht="18" hidden="false" customHeight="true" outlineLevel="0" collapsed="false">
      <c r="A416" s="32"/>
      <c r="B416" s="42"/>
      <c r="C416" s="32"/>
      <c r="D416" s="33"/>
      <c r="E416" s="32"/>
      <c r="F416" s="32"/>
      <c r="G416" s="58" t="str">
        <f aca="false">IF(OR($A416="",$C416=""),"",IF(COUNTIF(Atividades!$G$3:$G$302,IFERROR(INDEX(Equipamentos!$C$3:$C$62,MATCH($A416,Equipamentos!$A$3:$A$62,0)),"")&amp;"|"&amp;$C416)=0,"Fora do catálogo",""))</f>
        <v/>
      </c>
    </row>
    <row r="417" customFormat="false" ht="18" hidden="false" customHeight="true" outlineLevel="0" collapsed="false">
      <c r="A417" s="32"/>
      <c r="B417" s="42"/>
      <c r="C417" s="32"/>
      <c r="D417" s="33"/>
      <c r="E417" s="32"/>
      <c r="F417" s="32"/>
      <c r="G417" s="58" t="str">
        <f aca="false">IF(OR($A417="",$C417=""),"",IF(COUNTIF(Atividades!$G$3:$G$302,IFERROR(INDEX(Equipamentos!$C$3:$C$62,MATCH($A417,Equipamentos!$A$3:$A$62,0)),"")&amp;"|"&amp;$C417)=0,"Fora do catálogo",""))</f>
        <v/>
      </c>
    </row>
    <row r="418" customFormat="false" ht="18" hidden="false" customHeight="true" outlineLevel="0" collapsed="false">
      <c r="A418" s="32"/>
      <c r="B418" s="42"/>
      <c r="C418" s="32"/>
      <c r="D418" s="33"/>
      <c r="E418" s="32"/>
      <c r="F418" s="32"/>
      <c r="G418" s="58" t="str">
        <f aca="false">IF(OR($A418="",$C418=""),"",IF(COUNTIF(Atividades!$G$3:$G$302,IFERROR(INDEX(Equipamentos!$C$3:$C$62,MATCH($A418,Equipamentos!$A$3:$A$62,0)),"")&amp;"|"&amp;$C418)=0,"Fora do catálogo",""))</f>
        <v/>
      </c>
    </row>
    <row r="419" customFormat="false" ht="18" hidden="false" customHeight="true" outlineLevel="0" collapsed="false">
      <c r="A419" s="32"/>
      <c r="B419" s="42"/>
      <c r="C419" s="32"/>
      <c r="D419" s="33"/>
      <c r="E419" s="32"/>
      <c r="F419" s="32"/>
      <c r="G419" s="58" t="str">
        <f aca="false">IF(OR($A419="",$C419=""),"",IF(COUNTIF(Atividades!$G$3:$G$302,IFERROR(INDEX(Equipamentos!$C$3:$C$62,MATCH($A419,Equipamentos!$A$3:$A$62,0)),"")&amp;"|"&amp;$C419)=0,"Fora do catálogo",""))</f>
        <v/>
      </c>
    </row>
    <row r="420" customFormat="false" ht="18" hidden="false" customHeight="true" outlineLevel="0" collapsed="false">
      <c r="A420" s="32"/>
      <c r="B420" s="42"/>
      <c r="C420" s="32"/>
      <c r="D420" s="33"/>
      <c r="E420" s="32"/>
      <c r="F420" s="32"/>
      <c r="G420" s="58" t="str">
        <f aca="false">IF(OR($A420="",$C420=""),"",IF(COUNTIF(Atividades!$G$3:$G$302,IFERROR(INDEX(Equipamentos!$C$3:$C$62,MATCH($A420,Equipamentos!$A$3:$A$62,0)),"")&amp;"|"&amp;$C420)=0,"Fora do catálogo",""))</f>
        <v/>
      </c>
    </row>
    <row r="421" customFormat="false" ht="18" hidden="false" customHeight="true" outlineLevel="0" collapsed="false">
      <c r="A421" s="32"/>
      <c r="B421" s="42"/>
      <c r="C421" s="32"/>
      <c r="D421" s="33"/>
      <c r="E421" s="32"/>
      <c r="F421" s="32"/>
      <c r="G421" s="58" t="str">
        <f aca="false">IF(OR($A421="",$C421=""),"",IF(COUNTIF(Atividades!$G$3:$G$302,IFERROR(INDEX(Equipamentos!$C$3:$C$62,MATCH($A421,Equipamentos!$A$3:$A$62,0)),"")&amp;"|"&amp;$C421)=0,"Fora do catálogo",""))</f>
        <v/>
      </c>
    </row>
    <row r="422" customFormat="false" ht="18" hidden="false" customHeight="true" outlineLevel="0" collapsed="false">
      <c r="A422" s="32"/>
      <c r="B422" s="42"/>
      <c r="C422" s="32"/>
      <c r="D422" s="33"/>
      <c r="E422" s="32"/>
      <c r="F422" s="32"/>
      <c r="G422" s="58" t="str">
        <f aca="false">IF(OR($A422="",$C422=""),"",IF(COUNTIF(Atividades!$G$3:$G$302,IFERROR(INDEX(Equipamentos!$C$3:$C$62,MATCH($A422,Equipamentos!$A$3:$A$62,0)),"")&amp;"|"&amp;$C422)=0,"Fora do catálogo",""))</f>
        <v/>
      </c>
    </row>
    <row r="423" customFormat="false" ht="18" hidden="false" customHeight="true" outlineLevel="0" collapsed="false">
      <c r="A423" s="32"/>
      <c r="B423" s="42"/>
      <c r="C423" s="32"/>
      <c r="D423" s="33"/>
      <c r="E423" s="32"/>
      <c r="F423" s="32"/>
      <c r="G423" s="58" t="str">
        <f aca="false">IF(OR($A423="",$C423=""),"",IF(COUNTIF(Atividades!$G$3:$G$302,IFERROR(INDEX(Equipamentos!$C$3:$C$62,MATCH($A423,Equipamentos!$A$3:$A$62,0)),"")&amp;"|"&amp;$C423)=0,"Fora do catálogo",""))</f>
        <v/>
      </c>
    </row>
    <row r="424" customFormat="false" ht="18" hidden="false" customHeight="true" outlineLevel="0" collapsed="false">
      <c r="A424" s="32"/>
      <c r="B424" s="42"/>
      <c r="C424" s="32"/>
      <c r="D424" s="33"/>
      <c r="E424" s="32"/>
      <c r="F424" s="32"/>
      <c r="G424" s="58" t="str">
        <f aca="false">IF(OR($A424="",$C424=""),"",IF(COUNTIF(Atividades!$G$3:$G$302,IFERROR(INDEX(Equipamentos!$C$3:$C$62,MATCH($A424,Equipamentos!$A$3:$A$62,0)),"")&amp;"|"&amp;$C424)=0,"Fora do catálogo",""))</f>
        <v/>
      </c>
    </row>
    <row r="425" customFormat="false" ht="18" hidden="false" customHeight="true" outlineLevel="0" collapsed="false">
      <c r="A425" s="32"/>
      <c r="B425" s="42"/>
      <c r="C425" s="32"/>
      <c r="D425" s="33"/>
      <c r="E425" s="32"/>
      <c r="F425" s="32"/>
      <c r="G425" s="58" t="str">
        <f aca="false">IF(OR($A425="",$C425=""),"",IF(COUNTIF(Atividades!$G$3:$G$302,IFERROR(INDEX(Equipamentos!$C$3:$C$62,MATCH($A425,Equipamentos!$A$3:$A$62,0)),"")&amp;"|"&amp;$C425)=0,"Fora do catálogo",""))</f>
        <v/>
      </c>
    </row>
    <row r="426" customFormat="false" ht="18" hidden="false" customHeight="true" outlineLevel="0" collapsed="false">
      <c r="A426" s="32"/>
      <c r="B426" s="42"/>
      <c r="C426" s="32"/>
      <c r="D426" s="33"/>
      <c r="E426" s="32"/>
      <c r="F426" s="32"/>
      <c r="G426" s="58" t="str">
        <f aca="false">IF(OR($A426="",$C426=""),"",IF(COUNTIF(Atividades!$G$3:$G$302,IFERROR(INDEX(Equipamentos!$C$3:$C$62,MATCH($A426,Equipamentos!$A$3:$A$62,0)),"")&amp;"|"&amp;$C426)=0,"Fora do catálogo",""))</f>
        <v/>
      </c>
    </row>
    <row r="427" customFormat="false" ht="18" hidden="false" customHeight="true" outlineLevel="0" collapsed="false">
      <c r="A427" s="32"/>
      <c r="B427" s="42"/>
      <c r="C427" s="32"/>
      <c r="D427" s="33"/>
      <c r="E427" s="32"/>
      <c r="F427" s="32"/>
      <c r="G427" s="58" t="str">
        <f aca="false">IF(OR($A427="",$C427=""),"",IF(COUNTIF(Atividades!$G$3:$G$302,IFERROR(INDEX(Equipamentos!$C$3:$C$62,MATCH($A427,Equipamentos!$A$3:$A$62,0)),"")&amp;"|"&amp;$C427)=0,"Fora do catálogo",""))</f>
        <v/>
      </c>
    </row>
    <row r="428" customFormat="false" ht="18" hidden="false" customHeight="true" outlineLevel="0" collapsed="false">
      <c r="A428" s="32"/>
      <c r="B428" s="42"/>
      <c r="C428" s="32"/>
      <c r="D428" s="33"/>
      <c r="E428" s="32"/>
      <c r="F428" s="32"/>
      <c r="G428" s="58" t="str">
        <f aca="false">IF(OR($A428="",$C428=""),"",IF(COUNTIF(Atividades!$G$3:$G$302,IFERROR(INDEX(Equipamentos!$C$3:$C$62,MATCH($A428,Equipamentos!$A$3:$A$62,0)),"")&amp;"|"&amp;$C428)=0,"Fora do catálogo",""))</f>
        <v/>
      </c>
    </row>
    <row r="429" customFormat="false" ht="18" hidden="false" customHeight="true" outlineLevel="0" collapsed="false">
      <c r="A429" s="32"/>
      <c r="B429" s="42"/>
      <c r="C429" s="32"/>
      <c r="D429" s="33"/>
      <c r="E429" s="32"/>
      <c r="F429" s="32"/>
      <c r="G429" s="58" t="str">
        <f aca="false">IF(OR($A429="",$C429=""),"",IF(COUNTIF(Atividades!$G$3:$G$302,IFERROR(INDEX(Equipamentos!$C$3:$C$62,MATCH($A429,Equipamentos!$A$3:$A$62,0)),"")&amp;"|"&amp;$C429)=0,"Fora do catálogo",""))</f>
        <v/>
      </c>
    </row>
    <row r="430" customFormat="false" ht="18" hidden="false" customHeight="true" outlineLevel="0" collapsed="false">
      <c r="A430" s="32"/>
      <c r="B430" s="42"/>
      <c r="C430" s="32"/>
      <c r="D430" s="33"/>
      <c r="E430" s="32"/>
      <c r="F430" s="32"/>
      <c r="G430" s="58" t="str">
        <f aca="false">IF(OR($A430="",$C430=""),"",IF(COUNTIF(Atividades!$G$3:$G$302,IFERROR(INDEX(Equipamentos!$C$3:$C$62,MATCH($A430,Equipamentos!$A$3:$A$62,0)),"")&amp;"|"&amp;$C430)=0,"Fora do catálogo",""))</f>
        <v/>
      </c>
    </row>
    <row r="431" customFormat="false" ht="18" hidden="false" customHeight="true" outlineLevel="0" collapsed="false">
      <c r="A431" s="32"/>
      <c r="B431" s="42"/>
      <c r="C431" s="32"/>
      <c r="D431" s="33"/>
      <c r="E431" s="32"/>
      <c r="F431" s="32"/>
      <c r="G431" s="58" t="str">
        <f aca="false">IF(OR($A431="",$C431=""),"",IF(COUNTIF(Atividades!$G$3:$G$302,IFERROR(INDEX(Equipamentos!$C$3:$C$62,MATCH($A431,Equipamentos!$A$3:$A$62,0)),"")&amp;"|"&amp;$C431)=0,"Fora do catálogo",""))</f>
        <v/>
      </c>
    </row>
    <row r="432" customFormat="false" ht="18" hidden="false" customHeight="true" outlineLevel="0" collapsed="false">
      <c r="A432" s="32"/>
      <c r="B432" s="42"/>
      <c r="C432" s="32"/>
      <c r="D432" s="33"/>
      <c r="E432" s="32"/>
      <c r="F432" s="32"/>
      <c r="G432" s="58" t="str">
        <f aca="false">IF(OR($A432="",$C432=""),"",IF(COUNTIF(Atividades!$G$3:$G$302,IFERROR(INDEX(Equipamentos!$C$3:$C$62,MATCH($A432,Equipamentos!$A$3:$A$62,0)),"")&amp;"|"&amp;$C432)=0,"Fora do catálogo",""))</f>
        <v/>
      </c>
    </row>
    <row r="433" customFormat="false" ht="18" hidden="false" customHeight="true" outlineLevel="0" collapsed="false">
      <c r="A433" s="32"/>
      <c r="B433" s="42"/>
      <c r="C433" s="32"/>
      <c r="D433" s="33"/>
      <c r="E433" s="32"/>
      <c r="F433" s="32"/>
      <c r="G433" s="58" t="str">
        <f aca="false">IF(OR($A433="",$C433=""),"",IF(COUNTIF(Atividades!$G$3:$G$302,IFERROR(INDEX(Equipamentos!$C$3:$C$62,MATCH($A433,Equipamentos!$A$3:$A$62,0)),"")&amp;"|"&amp;$C433)=0,"Fora do catálogo",""))</f>
        <v/>
      </c>
    </row>
    <row r="434" customFormat="false" ht="18" hidden="false" customHeight="true" outlineLevel="0" collapsed="false">
      <c r="A434" s="32"/>
      <c r="B434" s="42"/>
      <c r="C434" s="32"/>
      <c r="D434" s="33"/>
      <c r="E434" s="32"/>
      <c r="F434" s="32"/>
      <c r="G434" s="58" t="str">
        <f aca="false">IF(OR($A434="",$C434=""),"",IF(COUNTIF(Atividades!$G$3:$G$302,IFERROR(INDEX(Equipamentos!$C$3:$C$62,MATCH($A434,Equipamentos!$A$3:$A$62,0)),"")&amp;"|"&amp;$C434)=0,"Fora do catálogo",""))</f>
        <v/>
      </c>
    </row>
    <row r="435" customFormat="false" ht="18" hidden="false" customHeight="true" outlineLevel="0" collapsed="false">
      <c r="A435" s="32"/>
      <c r="B435" s="42"/>
      <c r="C435" s="32"/>
      <c r="D435" s="33"/>
      <c r="E435" s="32"/>
      <c r="F435" s="32"/>
      <c r="G435" s="58" t="str">
        <f aca="false">IF(OR($A435="",$C435=""),"",IF(COUNTIF(Atividades!$G$3:$G$302,IFERROR(INDEX(Equipamentos!$C$3:$C$62,MATCH($A435,Equipamentos!$A$3:$A$62,0)),"")&amp;"|"&amp;$C435)=0,"Fora do catálogo",""))</f>
        <v/>
      </c>
    </row>
    <row r="436" customFormat="false" ht="18" hidden="false" customHeight="true" outlineLevel="0" collapsed="false">
      <c r="A436" s="32"/>
      <c r="B436" s="42"/>
      <c r="C436" s="32"/>
      <c r="D436" s="33"/>
      <c r="E436" s="32"/>
      <c r="F436" s="32"/>
      <c r="G436" s="58" t="str">
        <f aca="false">IF(OR($A436="",$C436=""),"",IF(COUNTIF(Atividades!$G$3:$G$302,IFERROR(INDEX(Equipamentos!$C$3:$C$62,MATCH($A436,Equipamentos!$A$3:$A$62,0)),"")&amp;"|"&amp;$C436)=0,"Fora do catálogo",""))</f>
        <v/>
      </c>
    </row>
    <row r="437" customFormat="false" ht="18" hidden="false" customHeight="true" outlineLevel="0" collapsed="false">
      <c r="A437" s="32"/>
      <c r="B437" s="42"/>
      <c r="C437" s="32"/>
      <c r="D437" s="33"/>
      <c r="E437" s="32"/>
      <c r="F437" s="32"/>
      <c r="G437" s="58" t="str">
        <f aca="false">IF(OR($A437="",$C437=""),"",IF(COUNTIF(Atividades!$G$3:$G$302,IFERROR(INDEX(Equipamentos!$C$3:$C$62,MATCH($A437,Equipamentos!$A$3:$A$62,0)),"")&amp;"|"&amp;$C437)=0,"Fora do catálogo",""))</f>
        <v/>
      </c>
    </row>
    <row r="438" customFormat="false" ht="18" hidden="false" customHeight="true" outlineLevel="0" collapsed="false">
      <c r="A438" s="32"/>
      <c r="B438" s="42"/>
      <c r="C438" s="32"/>
      <c r="D438" s="33"/>
      <c r="E438" s="32"/>
      <c r="F438" s="32"/>
      <c r="G438" s="58" t="str">
        <f aca="false">IF(OR($A438="",$C438=""),"",IF(COUNTIF(Atividades!$G$3:$G$302,IFERROR(INDEX(Equipamentos!$C$3:$C$62,MATCH($A438,Equipamentos!$A$3:$A$62,0)),"")&amp;"|"&amp;$C438)=0,"Fora do catálogo",""))</f>
        <v/>
      </c>
    </row>
    <row r="439" customFormat="false" ht="18" hidden="false" customHeight="true" outlineLevel="0" collapsed="false">
      <c r="A439" s="32"/>
      <c r="B439" s="42"/>
      <c r="C439" s="32"/>
      <c r="D439" s="33"/>
      <c r="E439" s="32"/>
      <c r="F439" s="32"/>
      <c r="G439" s="58" t="str">
        <f aca="false">IF(OR($A439="",$C439=""),"",IF(COUNTIF(Atividades!$G$3:$G$302,IFERROR(INDEX(Equipamentos!$C$3:$C$62,MATCH($A439,Equipamentos!$A$3:$A$62,0)),"")&amp;"|"&amp;$C439)=0,"Fora do catálogo",""))</f>
        <v/>
      </c>
    </row>
    <row r="440" customFormat="false" ht="18" hidden="false" customHeight="true" outlineLevel="0" collapsed="false">
      <c r="A440" s="32"/>
      <c r="B440" s="42"/>
      <c r="C440" s="32"/>
      <c r="D440" s="33"/>
      <c r="E440" s="32"/>
      <c r="F440" s="32"/>
      <c r="G440" s="58" t="str">
        <f aca="false">IF(OR($A440="",$C440=""),"",IF(COUNTIF(Atividades!$G$3:$G$302,IFERROR(INDEX(Equipamentos!$C$3:$C$62,MATCH($A440,Equipamentos!$A$3:$A$62,0)),"")&amp;"|"&amp;$C440)=0,"Fora do catálogo",""))</f>
        <v/>
      </c>
    </row>
    <row r="441" customFormat="false" ht="18" hidden="false" customHeight="true" outlineLevel="0" collapsed="false">
      <c r="A441" s="32"/>
      <c r="B441" s="42"/>
      <c r="C441" s="32"/>
      <c r="D441" s="33"/>
      <c r="E441" s="32"/>
      <c r="F441" s="32"/>
      <c r="G441" s="58" t="str">
        <f aca="false">IF(OR($A441="",$C441=""),"",IF(COUNTIF(Atividades!$G$3:$G$302,IFERROR(INDEX(Equipamentos!$C$3:$C$62,MATCH($A441,Equipamentos!$A$3:$A$62,0)),"")&amp;"|"&amp;$C441)=0,"Fora do catálogo",""))</f>
        <v/>
      </c>
    </row>
    <row r="442" customFormat="false" ht="18" hidden="false" customHeight="true" outlineLevel="0" collapsed="false">
      <c r="A442" s="32"/>
      <c r="B442" s="42"/>
      <c r="C442" s="32"/>
      <c r="D442" s="33"/>
      <c r="E442" s="32"/>
      <c r="F442" s="32"/>
      <c r="G442" s="58" t="str">
        <f aca="false">IF(OR($A442="",$C442=""),"",IF(COUNTIF(Atividades!$G$3:$G$302,IFERROR(INDEX(Equipamentos!$C$3:$C$62,MATCH($A442,Equipamentos!$A$3:$A$62,0)),"")&amp;"|"&amp;$C442)=0,"Fora do catálogo",""))</f>
        <v/>
      </c>
    </row>
    <row r="443" customFormat="false" ht="18" hidden="false" customHeight="true" outlineLevel="0" collapsed="false">
      <c r="A443" s="32"/>
      <c r="B443" s="42"/>
      <c r="C443" s="32"/>
      <c r="D443" s="33"/>
      <c r="E443" s="32"/>
      <c r="F443" s="32"/>
      <c r="G443" s="58" t="str">
        <f aca="false">IF(OR($A443="",$C443=""),"",IF(COUNTIF(Atividades!$G$3:$G$302,IFERROR(INDEX(Equipamentos!$C$3:$C$62,MATCH($A443,Equipamentos!$A$3:$A$62,0)),"")&amp;"|"&amp;$C443)=0,"Fora do catálogo",""))</f>
        <v/>
      </c>
    </row>
    <row r="444" customFormat="false" ht="18" hidden="false" customHeight="true" outlineLevel="0" collapsed="false">
      <c r="A444" s="32"/>
      <c r="B444" s="42"/>
      <c r="C444" s="32"/>
      <c r="D444" s="33"/>
      <c r="E444" s="32"/>
      <c r="F444" s="32"/>
      <c r="G444" s="58" t="str">
        <f aca="false">IF(OR($A444="",$C444=""),"",IF(COUNTIF(Atividades!$G$3:$G$302,IFERROR(INDEX(Equipamentos!$C$3:$C$62,MATCH($A444,Equipamentos!$A$3:$A$62,0)),"")&amp;"|"&amp;$C444)=0,"Fora do catálogo",""))</f>
        <v/>
      </c>
    </row>
    <row r="445" customFormat="false" ht="18" hidden="false" customHeight="true" outlineLevel="0" collapsed="false">
      <c r="A445" s="32"/>
      <c r="B445" s="42"/>
      <c r="C445" s="32"/>
      <c r="D445" s="33"/>
      <c r="E445" s="32"/>
      <c r="F445" s="32"/>
      <c r="G445" s="58" t="str">
        <f aca="false">IF(OR($A445="",$C445=""),"",IF(COUNTIF(Atividades!$G$3:$G$302,IFERROR(INDEX(Equipamentos!$C$3:$C$62,MATCH($A445,Equipamentos!$A$3:$A$62,0)),"")&amp;"|"&amp;$C445)=0,"Fora do catálogo",""))</f>
        <v/>
      </c>
    </row>
    <row r="446" customFormat="false" ht="18" hidden="false" customHeight="true" outlineLevel="0" collapsed="false">
      <c r="A446" s="32"/>
      <c r="B446" s="42"/>
      <c r="C446" s="32"/>
      <c r="D446" s="33"/>
      <c r="E446" s="32"/>
      <c r="F446" s="32"/>
      <c r="G446" s="58" t="str">
        <f aca="false">IF(OR($A446="",$C446=""),"",IF(COUNTIF(Atividades!$G$3:$G$302,IFERROR(INDEX(Equipamentos!$C$3:$C$62,MATCH($A446,Equipamentos!$A$3:$A$62,0)),"")&amp;"|"&amp;$C446)=0,"Fora do catálogo",""))</f>
        <v/>
      </c>
    </row>
    <row r="447" customFormat="false" ht="18" hidden="false" customHeight="true" outlineLevel="0" collapsed="false">
      <c r="A447" s="32"/>
      <c r="B447" s="42"/>
      <c r="C447" s="32"/>
      <c r="D447" s="33"/>
      <c r="E447" s="32"/>
      <c r="F447" s="32"/>
      <c r="G447" s="58" t="str">
        <f aca="false">IF(OR($A447="",$C447=""),"",IF(COUNTIF(Atividades!$G$3:$G$302,IFERROR(INDEX(Equipamentos!$C$3:$C$62,MATCH($A447,Equipamentos!$A$3:$A$62,0)),"")&amp;"|"&amp;$C447)=0,"Fora do catálogo",""))</f>
        <v/>
      </c>
    </row>
    <row r="448" customFormat="false" ht="18" hidden="false" customHeight="true" outlineLevel="0" collapsed="false">
      <c r="A448" s="32"/>
      <c r="B448" s="42"/>
      <c r="C448" s="32"/>
      <c r="D448" s="33"/>
      <c r="E448" s="32"/>
      <c r="F448" s="32"/>
      <c r="G448" s="58" t="str">
        <f aca="false">IF(OR($A448="",$C448=""),"",IF(COUNTIF(Atividades!$G$3:$G$302,IFERROR(INDEX(Equipamentos!$C$3:$C$62,MATCH($A448,Equipamentos!$A$3:$A$62,0)),"")&amp;"|"&amp;$C448)=0,"Fora do catálogo",""))</f>
        <v/>
      </c>
    </row>
    <row r="449" customFormat="false" ht="18" hidden="false" customHeight="true" outlineLevel="0" collapsed="false">
      <c r="A449" s="32"/>
      <c r="B449" s="42"/>
      <c r="C449" s="32"/>
      <c r="D449" s="33"/>
      <c r="E449" s="32"/>
      <c r="F449" s="32"/>
      <c r="G449" s="58" t="str">
        <f aca="false">IF(OR($A449="",$C449=""),"",IF(COUNTIF(Atividades!$G$3:$G$302,IFERROR(INDEX(Equipamentos!$C$3:$C$62,MATCH($A449,Equipamentos!$A$3:$A$62,0)),"")&amp;"|"&amp;$C449)=0,"Fora do catálogo",""))</f>
        <v/>
      </c>
    </row>
    <row r="450" customFormat="false" ht="18" hidden="false" customHeight="true" outlineLevel="0" collapsed="false">
      <c r="A450" s="32"/>
      <c r="B450" s="42"/>
      <c r="C450" s="32"/>
      <c r="D450" s="33"/>
      <c r="E450" s="32"/>
      <c r="F450" s="32"/>
      <c r="G450" s="58" t="str">
        <f aca="false">IF(OR($A450="",$C450=""),"",IF(COUNTIF(Atividades!$G$3:$G$302,IFERROR(INDEX(Equipamentos!$C$3:$C$62,MATCH($A450,Equipamentos!$A$3:$A$62,0)),"")&amp;"|"&amp;$C450)=0,"Fora do catálogo",""))</f>
        <v/>
      </c>
    </row>
    <row r="451" customFormat="false" ht="18" hidden="false" customHeight="true" outlineLevel="0" collapsed="false">
      <c r="A451" s="32"/>
      <c r="B451" s="42"/>
      <c r="C451" s="32"/>
      <c r="D451" s="33"/>
      <c r="E451" s="32"/>
      <c r="F451" s="32"/>
      <c r="G451" s="58" t="str">
        <f aca="false">IF(OR($A451="",$C451=""),"",IF(COUNTIF(Atividades!$G$3:$G$302,IFERROR(INDEX(Equipamentos!$C$3:$C$62,MATCH($A451,Equipamentos!$A$3:$A$62,0)),"")&amp;"|"&amp;$C451)=0,"Fora do catálogo",""))</f>
        <v/>
      </c>
    </row>
    <row r="452" customFormat="false" ht="18" hidden="false" customHeight="true" outlineLevel="0" collapsed="false">
      <c r="A452" s="32"/>
      <c r="B452" s="42"/>
      <c r="C452" s="32"/>
      <c r="D452" s="33"/>
      <c r="E452" s="32"/>
      <c r="F452" s="32"/>
      <c r="G452" s="58" t="str">
        <f aca="false">IF(OR($A452="",$C452=""),"",IF(COUNTIF(Atividades!$G$3:$G$302,IFERROR(INDEX(Equipamentos!$C$3:$C$62,MATCH($A452,Equipamentos!$A$3:$A$62,0)),"")&amp;"|"&amp;$C452)=0,"Fora do catálogo",""))</f>
        <v/>
      </c>
    </row>
    <row r="453" customFormat="false" ht="18" hidden="false" customHeight="true" outlineLevel="0" collapsed="false">
      <c r="A453" s="32"/>
      <c r="B453" s="42"/>
      <c r="C453" s="32"/>
      <c r="D453" s="33"/>
      <c r="E453" s="32"/>
      <c r="F453" s="32"/>
      <c r="G453" s="58" t="str">
        <f aca="false">IF(OR($A453="",$C453=""),"",IF(COUNTIF(Atividades!$G$3:$G$302,IFERROR(INDEX(Equipamentos!$C$3:$C$62,MATCH($A453,Equipamentos!$A$3:$A$62,0)),"")&amp;"|"&amp;$C453)=0,"Fora do catálogo",""))</f>
        <v/>
      </c>
    </row>
    <row r="454" customFormat="false" ht="18" hidden="false" customHeight="true" outlineLevel="0" collapsed="false">
      <c r="A454" s="32"/>
      <c r="B454" s="42"/>
      <c r="C454" s="32"/>
      <c r="D454" s="33"/>
      <c r="E454" s="32"/>
      <c r="F454" s="32"/>
      <c r="G454" s="58" t="str">
        <f aca="false">IF(OR($A454="",$C454=""),"",IF(COUNTIF(Atividades!$G$3:$G$302,IFERROR(INDEX(Equipamentos!$C$3:$C$62,MATCH($A454,Equipamentos!$A$3:$A$62,0)),"")&amp;"|"&amp;$C454)=0,"Fora do catálogo",""))</f>
        <v/>
      </c>
    </row>
    <row r="455" customFormat="false" ht="18" hidden="false" customHeight="true" outlineLevel="0" collapsed="false">
      <c r="A455" s="32"/>
      <c r="B455" s="42"/>
      <c r="C455" s="32"/>
      <c r="D455" s="33"/>
      <c r="E455" s="32"/>
      <c r="F455" s="32"/>
      <c r="G455" s="58" t="str">
        <f aca="false">IF(OR($A455="",$C455=""),"",IF(COUNTIF(Atividades!$G$3:$G$302,IFERROR(INDEX(Equipamentos!$C$3:$C$62,MATCH($A455,Equipamentos!$A$3:$A$62,0)),"")&amp;"|"&amp;$C455)=0,"Fora do catálogo",""))</f>
        <v/>
      </c>
    </row>
    <row r="456" customFormat="false" ht="18" hidden="false" customHeight="true" outlineLevel="0" collapsed="false">
      <c r="A456" s="32"/>
      <c r="B456" s="42"/>
      <c r="C456" s="32"/>
      <c r="D456" s="33"/>
      <c r="E456" s="32"/>
      <c r="F456" s="32"/>
      <c r="G456" s="58" t="str">
        <f aca="false">IF(OR($A456="",$C456=""),"",IF(COUNTIF(Atividades!$G$3:$G$302,IFERROR(INDEX(Equipamentos!$C$3:$C$62,MATCH($A456,Equipamentos!$A$3:$A$62,0)),"")&amp;"|"&amp;$C456)=0,"Fora do catálogo",""))</f>
        <v/>
      </c>
    </row>
    <row r="457" customFormat="false" ht="18" hidden="false" customHeight="true" outlineLevel="0" collapsed="false">
      <c r="A457" s="32"/>
      <c r="B457" s="42"/>
      <c r="C457" s="32"/>
      <c r="D457" s="33"/>
      <c r="E457" s="32"/>
      <c r="F457" s="32"/>
      <c r="G457" s="58" t="str">
        <f aca="false">IF(OR($A457="",$C457=""),"",IF(COUNTIF(Atividades!$G$3:$G$302,IFERROR(INDEX(Equipamentos!$C$3:$C$62,MATCH($A457,Equipamentos!$A$3:$A$62,0)),"")&amp;"|"&amp;$C457)=0,"Fora do catálogo",""))</f>
        <v/>
      </c>
    </row>
    <row r="458" customFormat="false" ht="18" hidden="false" customHeight="true" outlineLevel="0" collapsed="false">
      <c r="A458" s="32"/>
      <c r="B458" s="42"/>
      <c r="C458" s="32"/>
      <c r="D458" s="33"/>
      <c r="E458" s="32"/>
      <c r="F458" s="32"/>
      <c r="G458" s="58" t="str">
        <f aca="false">IF(OR($A458="",$C458=""),"",IF(COUNTIF(Atividades!$G$3:$G$302,IFERROR(INDEX(Equipamentos!$C$3:$C$62,MATCH($A458,Equipamentos!$A$3:$A$62,0)),"")&amp;"|"&amp;$C458)=0,"Fora do catálogo",""))</f>
        <v/>
      </c>
    </row>
    <row r="459" customFormat="false" ht="18" hidden="false" customHeight="true" outlineLevel="0" collapsed="false">
      <c r="A459" s="32"/>
      <c r="B459" s="42"/>
      <c r="C459" s="32"/>
      <c r="D459" s="33"/>
      <c r="E459" s="32"/>
      <c r="F459" s="32"/>
      <c r="G459" s="58" t="str">
        <f aca="false">IF(OR($A459="",$C459=""),"",IF(COUNTIF(Atividades!$G$3:$G$302,IFERROR(INDEX(Equipamentos!$C$3:$C$62,MATCH($A459,Equipamentos!$A$3:$A$62,0)),"")&amp;"|"&amp;$C459)=0,"Fora do catálogo",""))</f>
        <v/>
      </c>
    </row>
    <row r="460" customFormat="false" ht="18" hidden="false" customHeight="true" outlineLevel="0" collapsed="false">
      <c r="A460" s="32"/>
      <c r="B460" s="42"/>
      <c r="C460" s="32"/>
      <c r="D460" s="33"/>
      <c r="E460" s="32"/>
      <c r="F460" s="32"/>
      <c r="G460" s="58" t="str">
        <f aca="false">IF(OR($A460="",$C460=""),"",IF(COUNTIF(Atividades!$G$3:$G$302,IFERROR(INDEX(Equipamentos!$C$3:$C$62,MATCH($A460,Equipamentos!$A$3:$A$62,0)),"")&amp;"|"&amp;$C460)=0,"Fora do catálogo",""))</f>
        <v/>
      </c>
    </row>
    <row r="461" customFormat="false" ht="18" hidden="false" customHeight="true" outlineLevel="0" collapsed="false">
      <c r="A461" s="32"/>
      <c r="B461" s="42"/>
      <c r="C461" s="32"/>
      <c r="D461" s="33"/>
      <c r="E461" s="32"/>
      <c r="F461" s="32"/>
      <c r="G461" s="58" t="str">
        <f aca="false">IF(OR($A461="",$C461=""),"",IF(COUNTIF(Atividades!$G$3:$G$302,IFERROR(INDEX(Equipamentos!$C$3:$C$62,MATCH($A461,Equipamentos!$A$3:$A$62,0)),"")&amp;"|"&amp;$C461)=0,"Fora do catálogo",""))</f>
        <v/>
      </c>
    </row>
    <row r="462" customFormat="false" ht="18" hidden="false" customHeight="true" outlineLevel="0" collapsed="false">
      <c r="A462" s="32"/>
      <c r="B462" s="42"/>
      <c r="C462" s="32"/>
      <c r="D462" s="33"/>
      <c r="E462" s="32"/>
      <c r="F462" s="32"/>
      <c r="G462" s="58" t="str">
        <f aca="false">IF(OR($A462="",$C462=""),"",IF(COUNTIF(Atividades!$G$3:$G$302,IFERROR(INDEX(Equipamentos!$C$3:$C$62,MATCH($A462,Equipamentos!$A$3:$A$62,0)),"")&amp;"|"&amp;$C462)=0,"Fora do catálogo",""))</f>
        <v/>
      </c>
    </row>
    <row r="463" customFormat="false" ht="18" hidden="false" customHeight="true" outlineLevel="0" collapsed="false">
      <c r="A463" s="32"/>
      <c r="B463" s="42"/>
      <c r="C463" s="32"/>
      <c r="D463" s="33"/>
      <c r="E463" s="32"/>
      <c r="F463" s="32"/>
      <c r="G463" s="58" t="str">
        <f aca="false">IF(OR($A463="",$C463=""),"",IF(COUNTIF(Atividades!$G$3:$G$302,IFERROR(INDEX(Equipamentos!$C$3:$C$62,MATCH($A463,Equipamentos!$A$3:$A$62,0)),"")&amp;"|"&amp;$C463)=0,"Fora do catálogo",""))</f>
        <v/>
      </c>
    </row>
    <row r="464" customFormat="false" ht="18" hidden="false" customHeight="true" outlineLevel="0" collapsed="false">
      <c r="A464" s="32"/>
      <c r="B464" s="42"/>
      <c r="C464" s="32"/>
      <c r="D464" s="33"/>
      <c r="E464" s="32"/>
      <c r="F464" s="32"/>
      <c r="G464" s="58" t="str">
        <f aca="false">IF(OR($A464="",$C464=""),"",IF(COUNTIF(Atividades!$G$3:$G$302,IFERROR(INDEX(Equipamentos!$C$3:$C$62,MATCH($A464,Equipamentos!$A$3:$A$62,0)),"")&amp;"|"&amp;$C464)=0,"Fora do catálogo",""))</f>
        <v/>
      </c>
    </row>
    <row r="465" customFormat="false" ht="18" hidden="false" customHeight="true" outlineLevel="0" collapsed="false">
      <c r="A465" s="32"/>
      <c r="B465" s="42"/>
      <c r="C465" s="32"/>
      <c r="D465" s="33"/>
      <c r="E465" s="32"/>
      <c r="F465" s="32"/>
      <c r="G465" s="58" t="str">
        <f aca="false">IF(OR($A465="",$C465=""),"",IF(COUNTIF(Atividades!$G$3:$G$302,IFERROR(INDEX(Equipamentos!$C$3:$C$62,MATCH($A465,Equipamentos!$A$3:$A$62,0)),"")&amp;"|"&amp;$C465)=0,"Fora do catálogo",""))</f>
        <v/>
      </c>
    </row>
    <row r="466" customFormat="false" ht="18" hidden="false" customHeight="true" outlineLevel="0" collapsed="false">
      <c r="A466" s="32"/>
      <c r="B466" s="42"/>
      <c r="C466" s="32"/>
      <c r="D466" s="33"/>
      <c r="E466" s="32"/>
      <c r="F466" s="32"/>
      <c r="G466" s="58" t="str">
        <f aca="false">IF(OR($A466="",$C466=""),"",IF(COUNTIF(Atividades!$G$3:$G$302,IFERROR(INDEX(Equipamentos!$C$3:$C$62,MATCH($A466,Equipamentos!$A$3:$A$62,0)),"")&amp;"|"&amp;$C466)=0,"Fora do catálogo",""))</f>
        <v/>
      </c>
    </row>
    <row r="467" customFormat="false" ht="18" hidden="false" customHeight="true" outlineLevel="0" collapsed="false">
      <c r="A467" s="32"/>
      <c r="B467" s="42"/>
      <c r="C467" s="32"/>
      <c r="D467" s="33"/>
      <c r="E467" s="32"/>
      <c r="F467" s="32"/>
      <c r="G467" s="58" t="str">
        <f aca="false">IF(OR($A467="",$C467=""),"",IF(COUNTIF(Atividades!$G$3:$G$302,IFERROR(INDEX(Equipamentos!$C$3:$C$62,MATCH($A467,Equipamentos!$A$3:$A$62,0)),"")&amp;"|"&amp;$C467)=0,"Fora do catálogo",""))</f>
        <v/>
      </c>
    </row>
    <row r="468" customFormat="false" ht="18" hidden="false" customHeight="true" outlineLevel="0" collapsed="false">
      <c r="A468" s="32"/>
      <c r="B468" s="42"/>
      <c r="C468" s="32"/>
      <c r="D468" s="33"/>
      <c r="E468" s="32"/>
      <c r="F468" s="32"/>
      <c r="G468" s="58" t="str">
        <f aca="false">IF(OR($A468="",$C468=""),"",IF(COUNTIF(Atividades!$G$3:$G$302,IFERROR(INDEX(Equipamentos!$C$3:$C$62,MATCH($A468,Equipamentos!$A$3:$A$62,0)),"")&amp;"|"&amp;$C468)=0,"Fora do catálogo",""))</f>
        <v/>
      </c>
    </row>
    <row r="469" customFormat="false" ht="18" hidden="false" customHeight="true" outlineLevel="0" collapsed="false">
      <c r="A469" s="32"/>
      <c r="B469" s="42"/>
      <c r="C469" s="32"/>
      <c r="D469" s="33"/>
      <c r="E469" s="32"/>
      <c r="F469" s="32"/>
      <c r="G469" s="58" t="str">
        <f aca="false">IF(OR($A469="",$C469=""),"",IF(COUNTIF(Atividades!$G$3:$G$302,IFERROR(INDEX(Equipamentos!$C$3:$C$62,MATCH($A469,Equipamentos!$A$3:$A$62,0)),"")&amp;"|"&amp;$C469)=0,"Fora do catálogo",""))</f>
        <v/>
      </c>
    </row>
    <row r="470" customFormat="false" ht="18" hidden="false" customHeight="true" outlineLevel="0" collapsed="false">
      <c r="A470" s="32"/>
      <c r="B470" s="42"/>
      <c r="C470" s="32"/>
      <c r="D470" s="33"/>
      <c r="E470" s="32"/>
      <c r="F470" s="32"/>
      <c r="G470" s="58" t="str">
        <f aca="false">IF(OR($A470="",$C470=""),"",IF(COUNTIF(Atividades!$G$3:$G$302,IFERROR(INDEX(Equipamentos!$C$3:$C$62,MATCH($A470,Equipamentos!$A$3:$A$62,0)),"")&amp;"|"&amp;$C470)=0,"Fora do catálogo",""))</f>
        <v/>
      </c>
    </row>
    <row r="471" customFormat="false" ht="18" hidden="false" customHeight="true" outlineLevel="0" collapsed="false">
      <c r="A471" s="32"/>
      <c r="B471" s="42"/>
      <c r="C471" s="32"/>
      <c r="D471" s="33"/>
      <c r="E471" s="32"/>
      <c r="F471" s="32"/>
      <c r="G471" s="58" t="str">
        <f aca="false">IF(OR($A471="",$C471=""),"",IF(COUNTIF(Atividades!$G$3:$G$302,IFERROR(INDEX(Equipamentos!$C$3:$C$62,MATCH($A471,Equipamentos!$A$3:$A$62,0)),"")&amp;"|"&amp;$C471)=0,"Fora do catálogo",""))</f>
        <v/>
      </c>
    </row>
    <row r="472" customFormat="false" ht="18" hidden="false" customHeight="true" outlineLevel="0" collapsed="false">
      <c r="A472" s="32"/>
      <c r="B472" s="42"/>
      <c r="C472" s="32"/>
      <c r="D472" s="33"/>
      <c r="E472" s="32"/>
      <c r="F472" s="32"/>
      <c r="G472" s="58" t="str">
        <f aca="false">IF(OR($A472="",$C472=""),"",IF(COUNTIF(Atividades!$G$3:$G$302,IFERROR(INDEX(Equipamentos!$C$3:$C$62,MATCH($A472,Equipamentos!$A$3:$A$62,0)),"")&amp;"|"&amp;$C472)=0,"Fora do catálogo",""))</f>
        <v/>
      </c>
    </row>
    <row r="473" customFormat="false" ht="18" hidden="false" customHeight="true" outlineLevel="0" collapsed="false">
      <c r="A473" s="32"/>
      <c r="B473" s="42"/>
      <c r="C473" s="32"/>
      <c r="D473" s="33"/>
      <c r="E473" s="32"/>
      <c r="F473" s="32"/>
      <c r="G473" s="58" t="str">
        <f aca="false">IF(OR($A473="",$C473=""),"",IF(COUNTIF(Atividades!$G$3:$G$302,IFERROR(INDEX(Equipamentos!$C$3:$C$62,MATCH($A473,Equipamentos!$A$3:$A$62,0)),"")&amp;"|"&amp;$C473)=0,"Fora do catálogo",""))</f>
        <v/>
      </c>
    </row>
    <row r="474" customFormat="false" ht="18" hidden="false" customHeight="true" outlineLevel="0" collapsed="false">
      <c r="A474" s="32"/>
      <c r="B474" s="42"/>
      <c r="C474" s="32"/>
      <c r="D474" s="33"/>
      <c r="E474" s="32"/>
      <c r="F474" s="32"/>
      <c r="G474" s="58" t="str">
        <f aca="false">IF(OR($A474="",$C474=""),"",IF(COUNTIF(Atividades!$G$3:$G$302,IFERROR(INDEX(Equipamentos!$C$3:$C$62,MATCH($A474,Equipamentos!$A$3:$A$62,0)),"")&amp;"|"&amp;$C474)=0,"Fora do catálogo",""))</f>
        <v/>
      </c>
    </row>
    <row r="475" customFormat="false" ht="18" hidden="false" customHeight="true" outlineLevel="0" collapsed="false">
      <c r="A475" s="32"/>
      <c r="B475" s="42"/>
      <c r="C475" s="32"/>
      <c r="D475" s="33"/>
      <c r="E475" s="32"/>
      <c r="F475" s="32"/>
      <c r="G475" s="58" t="str">
        <f aca="false">IF(OR($A475="",$C475=""),"",IF(COUNTIF(Atividades!$G$3:$G$302,IFERROR(INDEX(Equipamentos!$C$3:$C$62,MATCH($A475,Equipamentos!$A$3:$A$62,0)),"")&amp;"|"&amp;$C475)=0,"Fora do catálogo",""))</f>
        <v/>
      </c>
    </row>
    <row r="476" customFormat="false" ht="18" hidden="false" customHeight="true" outlineLevel="0" collapsed="false">
      <c r="A476" s="32"/>
      <c r="B476" s="42"/>
      <c r="C476" s="32"/>
      <c r="D476" s="33"/>
      <c r="E476" s="32"/>
      <c r="F476" s="32"/>
      <c r="G476" s="58" t="str">
        <f aca="false">IF(OR($A476="",$C476=""),"",IF(COUNTIF(Atividades!$G$3:$G$302,IFERROR(INDEX(Equipamentos!$C$3:$C$62,MATCH($A476,Equipamentos!$A$3:$A$62,0)),"")&amp;"|"&amp;$C476)=0,"Fora do catálogo",""))</f>
        <v/>
      </c>
    </row>
    <row r="477" customFormat="false" ht="18" hidden="false" customHeight="true" outlineLevel="0" collapsed="false">
      <c r="A477" s="32"/>
      <c r="B477" s="42"/>
      <c r="C477" s="32"/>
      <c r="D477" s="33"/>
      <c r="E477" s="32"/>
      <c r="F477" s="32"/>
      <c r="G477" s="58" t="str">
        <f aca="false">IF(OR($A477="",$C477=""),"",IF(COUNTIF(Atividades!$G$3:$G$302,IFERROR(INDEX(Equipamentos!$C$3:$C$62,MATCH($A477,Equipamentos!$A$3:$A$62,0)),"")&amp;"|"&amp;$C477)=0,"Fora do catálogo",""))</f>
        <v/>
      </c>
    </row>
    <row r="478" customFormat="false" ht="18" hidden="false" customHeight="true" outlineLevel="0" collapsed="false">
      <c r="A478" s="32"/>
      <c r="B478" s="42"/>
      <c r="C478" s="32"/>
      <c r="D478" s="33"/>
      <c r="E478" s="32"/>
      <c r="F478" s="32"/>
      <c r="G478" s="58" t="str">
        <f aca="false">IF(OR($A478="",$C478=""),"",IF(COUNTIF(Atividades!$G$3:$G$302,IFERROR(INDEX(Equipamentos!$C$3:$C$62,MATCH($A478,Equipamentos!$A$3:$A$62,0)),"")&amp;"|"&amp;$C478)=0,"Fora do catálogo",""))</f>
        <v/>
      </c>
    </row>
    <row r="479" customFormat="false" ht="18" hidden="false" customHeight="true" outlineLevel="0" collapsed="false">
      <c r="A479" s="32"/>
      <c r="B479" s="42"/>
      <c r="C479" s="32"/>
      <c r="D479" s="33"/>
      <c r="E479" s="32"/>
      <c r="F479" s="32"/>
      <c r="G479" s="58" t="str">
        <f aca="false">IF(OR($A479="",$C479=""),"",IF(COUNTIF(Atividades!$G$3:$G$302,IFERROR(INDEX(Equipamentos!$C$3:$C$62,MATCH($A479,Equipamentos!$A$3:$A$62,0)),"")&amp;"|"&amp;$C479)=0,"Fora do catálogo",""))</f>
        <v/>
      </c>
    </row>
    <row r="480" customFormat="false" ht="18" hidden="false" customHeight="true" outlineLevel="0" collapsed="false">
      <c r="A480" s="32"/>
      <c r="B480" s="42"/>
      <c r="C480" s="32"/>
      <c r="D480" s="33"/>
      <c r="E480" s="32"/>
      <c r="F480" s="32"/>
      <c r="G480" s="58" t="str">
        <f aca="false">IF(OR($A480="",$C480=""),"",IF(COUNTIF(Atividades!$G$3:$G$302,IFERROR(INDEX(Equipamentos!$C$3:$C$62,MATCH($A480,Equipamentos!$A$3:$A$62,0)),"")&amp;"|"&amp;$C480)=0,"Fora do catálogo",""))</f>
        <v/>
      </c>
    </row>
    <row r="481" customFormat="false" ht="18" hidden="false" customHeight="true" outlineLevel="0" collapsed="false">
      <c r="A481" s="32"/>
      <c r="B481" s="42"/>
      <c r="C481" s="32"/>
      <c r="D481" s="33"/>
      <c r="E481" s="32"/>
      <c r="F481" s="32"/>
      <c r="G481" s="58" t="str">
        <f aca="false">IF(OR($A481="",$C481=""),"",IF(COUNTIF(Atividades!$G$3:$G$302,IFERROR(INDEX(Equipamentos!$C$3:$C$62,MATCH($A481,Equipamentos!$A$3:$A$62,0)),"")&amp;"|"&amp;$C481)=0,"Fora do catálogo",""))</f>
        <v/>
      </c>
    </row>
    <row r="482" customFormat="false" ht="18" hidden="false" customHeight="true" outlineLevel="0" collapsed="false">
      <c r="A482" s="32"/>
      <c r="B482" s="42"/>
      <c r="C482" s="32"/>
      <c r="D482" s="33"/>
      <c r="E482" s="32"/>
      <c r="F482" s="32"/>
      <c r="G482" s="58" t="str">
        <f aca="false">IF(OR($A482="",$C482=""),"",IF(COUNTIF(Atividades!$G$3:$G$302,IFERROR(INDEX(Equipamentos!$C$3:$C$62,MATCH($A482,Equipamentos!$A$3:$A$62,0)),"")&amp;"|"&amp;$C482)=0,"Fora do catálogo",""))</f>
        <v/>
      </c>
    </row>
    <row r="483" customFormat="false" ht="18" hidden="false" customHeight="true" outlineLevel="0" collapsed="false">
      <c r="A483" s="32"/>
      <c r="B483" s="42"/>
      <c r="C483" s="32"/>
      <c r="D483" s="33"/>
      <c r="E483" s="32"/>
      <c r="F483" s="32"/>
      <c r="G483" s="58" t="str">
        <f aca="false">IF(OR($A483="",$C483=""),"",IF(COUNTIF(Atividades!$G$3:$G$302,IFERROR(INDEX(Equipamentos!$C$3:$C$62,MATCH($A483,Equipamentos!$A$3:$A$62,0)),"")&amp;"|"&amp;$C483)=0,"Fora do catálogo",""))</f>
        <v/>
      </c>
    </row>
    <row r="484" customFormat="false" ht="18" hidden="false" customHeight="true" outlineLevel="0" collapsed="false">
      <c r="A484" s="32"/>
      <c r="B484" s="42"/>
      <c r="C484" s="32"/>
      <c r="D484" s="33"/>
      <c r="E484" s="32"/>
      <c r="F484" s="32"/>
      <c r="G484" s="58" t="str">
        <f aca="false">IF(OR($A484="",$C484=""),"",IF(COUNTIF(Atividades!$G$3:$G$302,IFERROR(INDEX(Equipamentos!$C$3:$C$62,MATCH($A484,Equipamentos!$A$3:$A$62,0)),"")&amp;"|"&amp;$C484)=0,"Fora do catálogo",""))</f>
        <v/>
      </c>
    </row>
    <row r="485" customFormat="false" ht="18" hidden="false" customHeight="true" outlineLevel="0" collapsed="false">
      <c r="A485" s="32"/>
      <c r="B485" s="42"/>
      <c r="C485" s="32"/>
      <c r="D485" s="33"/>
      <c r="E485" s="32"/>
      <c r="F485" s="32"/>
      <c r="G485" s="58" t="str">
        <f aca="false">IF(OR($A485="",$C485=""),"",IF(COUNTIF(Atividades!$G$3:$G$302,IFERROR(INDEX(Equipamentos!$C$3:$C$62,MATCH($A485,Equipamentos!$A$3:$A$62,0)),"")&amp;"|"&amp;$C485)=0,"Fora do catálogo",""))</f>
        <v/>
      </c>
    </row>
    <row r="486" customFormat="false" ht="18" hidden="false" customHeight="true" outlineLevel="0" collapsed="false">
      <c r="A486" s="32"/>
      <c r="B486" s="42"/>
      <c r="C486" s="32"/>
      <c r="D486" s="33"/>
      <c r="E486" s="32"/>
      <c r="F486" s="32"/>
      <c r="G486" s="58" t="str">
        <f aca="false">IF(OR($A486="",$C486=""),"",IF(COUNTIF(Atividades!$G$3:$G$302,IFERROR(INDEX(Equipamentos!$C$3:$C$62,MATCH($A486,Equipamentos!$A$3:$A$62,0)),"")&amp;"|"&amp;$C486)=0,"Fora do catálogo",""))</f>
        <v/>
      </c>
    </row>
    <row r="487" customFormat="false" ht="18" hidden="false" customHeight="true" outlineLevel="0" collapsed="false">
      <c r="A487" s="32"/>
      <c r="B487" s="42"/>
      <c r="C487" s="32"/>
      <c r="D487" s="33"/>
      <c r="E487" s="32"/>
      <c r="F487" s="32"/>
      <c r="G487" s="58" t="str">
        <f aca="false">IF(OR($A487="",$C487=""),"",IF(COUNTIF(Atividades!$G$3:$G$302,IFERROR(INDEX(Equipamentos!$C$3:$C$62,MATCH($A487,Equipamentos!$A$3:$A$62,0)),"")&amp;"|"&amp;$C487)=0,"Fora do catálogo",""))</f>
        <v/>
      </c>
    </row>
    <row r="488" customFormat="false" ht="18" hidden="false" customHeight="true" outlineLevel="0" collapsed="false">
      <c r="A488" s="32"/>
      <c r="B488" s="42"/>
      <c r="C488" s="32"/>
      <c r="D488" s="33"/>
      <c r="E488" s="32"/>
      <c r="F488" s="32"/>
      <c r="G488" s="58" t="str">
        <f aca="false">IF(OR($A488="",$C488=""),"",IF(COUNTIF(Atividades!$G$3:$G$302,IFERROR(INDEX(Equipamentos!$C$3:$C$62,MATCH($A488,Equipamentos!$A$3:$A$62,0)),"")&amp;"|"&amp;$C488)=0,"Fora do catálogo",""))</f>
        <v/>
      </c>
    </row>
    <row r="489" customFormat="false" ht="18" hidden="false" customHeight="true" outlineLevel="0" collapsed="false">
      <c r="A489" s="32"/>
      <c r="B489" s="42"/>
      <c r="C489" s="32"/>
      <c r="D489" s="33"/>
      <c r="E489" s="32"/>
      <c r="F489" s="32"/>
      <c r="G489" s="58" t="str">
        <f aca="false">IF(OR($A489="",$C489=""),"",IF(COUNTIF(Atividades!$G$3:$G$302,IFERROR(INDEX(Equipamentos!$C$3:$C$62,MATCH($A489,Equipamentos!$A$3:$A$62,0)),"")&amp;"|"&amp;$C489)=0,"Fora do catálogo",""))</f>
        <v/>
      </c>
    </row>
    <row r="490" customFormat="false" ht="18" hidden="false" customHeight="true" outlineLevel="0" collapsed="false">
      <c r="A490" s="32"/>
      <c r="B490" s="42"/>
      <c r="C490" s="32"/>
      <c r="D490" s="33"/>
      <c r="E490" s="32"/>
      <c r="F490" s="32"/>
      <c r="G490" s="58" t="str">
        <f aca="false">IF(OR($A490="",$C490=""),"",IF(COUNTIF(Atividades!$G$3:$G$302,IFERROR(INDEX(Equipamentos!$C$3:$C$62,MATCH($A490,Equipamentos!$A$3:$A$62,0)),"")&amp;"|"&amp;$C490)=0,"Fora do catálogo",""))</f>
        <v/>
      </c>
    </row>
    <row r="491" customFormat="false" ht="18" hidden="false" customHeight="true" outlineLevel="0" collapsed="false">
      <c r="A491" s="32"/>
      <c r="B491" s="42"/>
      <c r="C491" s="32"/>
      <c r="D491" s="33"/>
      <c r="E491" s="32"/>
      <c r="F491" s="32"/>
      <c r="G491" s="58" t="str">
        <f aca="false">IF(OR($A491="",$C491=""),"",IF(COUNTIF(Atividades!$G$3:$G$302,IFERROR(INDEX(Equipamentos!$C$3:$C$62,MATCH($A491,Equipamentos!$A$3:$A$62,0)),"")&amp;"|"&amp;$C491)=0,"Fora do catálogo",""))</f>
        <v/>
      </c>
    </row>
    <row r="492" customFormat="false" ht="18" hidden="false" customHeight="true" outlineLevel="0" collapsed="false">
      <c r="A492" s="32"/>
      <c r="B492" s="42"/>
      <c r="C492" s="32"/>
      <c r="D492" s="33"/>
      <c r="E492" s="32"/>
      <c r="F492" s="32"/>
      <c r="G492" s="58" t="str">
        <f aca="false">IF(OR($A492="",$C492=""),"",IF(COUNTIF(Atividades!$G$3:$G$302,IFERROR(INDEX(Equipamentos!$C$3:$C$62,MATCH($A492,Equipamentos!$A$3:$A$62,0)),"")&amp;"|"&amp;$C492)=0,"Fora do catálogo",""))</f>
        <v/>
      </c>
    </row>
    <row r="493" customFormat="false" ht="18" hidden="false" customHeight="true" outlineLevel="0" collapsed="false">
      <c r="A493" s="32"/>
      <c r="B493" s="42"/>
      <c r="C493" s="32"/>
      <c r="D493" s="33"/>
      <c r="E493" s="32"/>
      <c r="F493" s="32"/>
      <c r="G493" s="58" t="str">
        <f aca="false">IF(OR($A493="",$C493=""),"",IF(COUNTIF(Atividades!$G$3:$G$302,IFERROR(INDEX(Equipamentos!$C$3:$C$62,MATCH($A493,Equipamentos!$A$3:$A$62,0)),"")&amp;"|"&amp;$C493)=0,"Fora do catálogo",""))</f>
        <v/>
      </c>
    </row>
    <row r="494" customFormat="false" ht="18" hidden="false" customHeight="true" outlineLevel="0" collapsed="false">
      <c r="A494" s="32"/>
      <c r="B494" s="42"/>
      <c r="C494" s="32"/>
      <c r="D494" s="33"/>
      <c r="E494" s="32"/>
      <c r="F494" s="32"/>
      <c r="G494" s="58" t="str">
        <f aca="false">IF(OR($A494="",$C494=""),"",IF(COUNTIF(Atividades!$G$3:$G$302,IFERROR(INDEX(Equipamentos!$C$3:$C$62,MATCH($A494,Equipamentos!$A$3:$A$62,0)),"")&amp;"|"&amp;$C494)=0,"Fora do catálogo",""))</f>
        <v/>
      </c>
    </row>
    <row r="495" customFormat="false" ht="18" hidden="false" customHeight="true" outlineLevel="0" collapsed="false">
      <c r="A495" s="32"/>
      <c r="B495" s="42"/>
      <c r="C495" s="32"/>
      <c r="D495" s="33"/>
      <c r="E495" s="32"/>
      <c r="F495" s="32"/>
      <c r="G495" s="58" t="str">
        <f aca="false">IF(OR($A495="",$C495=""),"",IF(COUNTIF(Atividades!$G$3:$G$302,IFERROR(INDEX(Equipamentos!$C$3:$C$62,MATCH($A495,Equipamentos!$A$3:$A$62,0)),"")&amp;"|"&amp;$C495)=0,"Fora do catálogo",""))</f>
        <v/>
      </c>
    </row>
    <row r="496" customFormat="false" ht="18" hidden="false" customHeight="true" outlineLevel="0" collapsed="false">
      <c r="A496" s="32"/>
      <c r="B496" s="42"/>
      <c r="C496" s="32"/>
      <c r="D496" s="33"/>
      <c r="E496" s="32"/>
      <c r="F496" s="32"/>
      <c r="G496" s="58" t="str">
        <f aca="false">IF(OR($A496="",$C496=""),"",IF(COUNTIF(Atividades!$G$3:$G$302,IFERROR(INDEX(Equipamentos!$C$3:$C$62,MATCH($A496,Equipamentos!$A$3:$A$62,0)),"")&amp;"|"&amp;$C496)=0,"Fora do catálogo",""))</f>
        <v/>
      </c>
    </row>
    <row r="497" customFormat="false" ht="18" hidden="false" customHeight="true" outlineLevel="0" collapsed="false">
      <c r="A497" s="32"/>
      <c r="B497" s="42"/>
      <c r="C497" s="32"/>
      <c r="D497" s="33"/>
      <c r="E497" s="32"/>
      <c r="F497" s="32"/>
      <c r="G497" s="58" t="str">
        <f aca="false">IF(OR($A497="",$C497=""),"",IF(COUNTIF(Atividades!$G$3:$G$302,IFERROR(INDEX(Equipamentos!$C$3:$C$62,MATCH($A497,Equipamentos!$A$3:$A$62,0)),"")&amp;"|"&amp;$C497)=0,"Fora do catálogo",""))</f>
        <v/>
      </c>
    </row>
    <row r="498" customFormat="false" ht="18" hidden="false" customHeight="true" outlineLevel="0" collapsed="false">
      <c r="A498" s="32"/>
      <c r="B498" s="42"/>
      <c r="C498" s="32"/>
      <c r="D498" s="33"/>
      <c r="E498" s="32"/>
      <c r="F498" s="32"/>
      <c r="G498" s="58" t="str">
        <f aca="false">IF(OR($A498="",$C498=""),"",IF(COUNTIF(Atividades!$G$3:$G$302,IFERROR(INDEX(Equipamentos!$C$3:$C$62,MATCH($A498,Equipamentos!$A$3:$A$62,0)),"")&amp;"|"&amp;$C498)=0,"Fora do catálogo",""))</f>
        <v/>
      </c>
    </row>
    <row r="499" customFormat="false" ht="18" hidden="false" customHeight="true" outlineLevel="0" collapsed="false">
      <c r="A499" s="32"/>
      <c r="B499" s="42"/>
      <c r="C499" s="32"/>
      <c r="D499" s="33"/>
      <c r="E499" s="32"/>
      <c r="F499" s="32"/>
      <c r="G499" s="58" t="str">
        <f aca="false">IF(OR($A499="",$C499=""),"",IF(COUNTIF(Atividades!$G$3:$G$302,IFERROR(INDEX(Equipamentos!$C$3:$C$62,MATCH($A499,Equipamentos!$A$3:$A$62,0)),"")&amp;"|"&amp;$C499)=0,"Fora do catálogo",""))</f>
        <v/>
      </c>
    </row>
    <row r="500" customFormat="false" ht="18" hidden="false" customHeight="true" outlineLevel="0" collapsed="false">
      <c r="A500" s="32"/>
      <c r="B500" s="42"/>
      <c r="C500" s="32"/>
      <c r="D500" s="33"/>
      <c r="E500" s="32"/>
      <c r="F500" s="32"/>
      <c r="G500" s="58" t="str">
        <f aca="false">IF(OR($A500="",$C500=""),"",IF(COUNTIF(Atividades!$G$3:$G$302,IFERROR(INDEX(Equipamentos!$C$3:$C$62,MATCH($A500,Equipamentos!$A$3:$A$62,0)),"")&amp;"|"&amp;$C500)=0,"Fora do catálogo",""))</f>
        <v/>
      </c>
    </row>
    <row r="501" customFormat="false" ht="18" hidden="false" customHeight="true" outlineLevel="0" collapsed="false">
      <c r="A501" s="32"/>
      <c r="B501" s="42"/>
      <c r="C501" s="32"/>
      <c r="D501" s="33"/>
      <c r="E501" s="32"/>
      <c r="F501" s="32"/>
      <c r="G501" s="58" t="str">
        <f aca="false">IF(OR($A501="",$C501=""),"",IF(COUNTIF(Atividades!$G$3:$G$302,IFERROR(INDEX(Equipamentos!$C$3:$C$62,MATCH($A501,Equipamentos!$A$3:$A$62,0)),"")&amp;"|"&amp;$C501)=0,"Fora do catálogo",""))</f>
        <v/>
      </c>
    </row>
    <row r="502" customFormat="false" ht="18" hidden="false" customHeight="true" outlineLevel="0" collapsed="false">
      <c r="A502" s="32"/>
      <c r="B502" s="42"/>
      <c r="C502" s="32"/>
      <c r="D502" s="33"/>
      <c r="E502" s="32"/>
      <c r="F502" s="32"/>
      <c r="G502" s="58" t="str">
        <f aca="false">IF(OR($A502="",$C502=""),"",IF(COUNTIF(Atividades!$G$3:$G$302,IFERROR(INDEX(Equipamentos!$C$3:$C$62,MATCH($A502,Equipamentos!$A$3:$A$62,0)),"")&amp;"|"&amp;$C502)=0,"Fora do catálogo",""))</f>
        <v/>
      </c>
    </row>
    <row r="503" customFormat="false" ht="18" hidden="false" customHeight="true" outlineLevel="0" collapsed="false">
      <c r="A503" s="32"/>
      <c r="B503" s="42"/>
      <c r="C503" s="32"/>
      <c r="D503" s="33"/>
      <c r="E503" s="32"/>
      <c r="F503" s="32"/>
      <c r="G503" s="58" t="str">
        <f aca="false">IF(OR($A503="",$C503=""),"",IF(COUNTIF(Atividades!$G$3:$G$302,IFERROR(INDEX(Equipamentos!$C$3:$C$62,MATCH($A503,Equipamentos!$A$3:$A$62,0)),"")&amp;"|"&amp;$C503)=0,"Fora do catálogo",""))</f>
        <v/>
      </c>
    </row>
    <row r="504" customFormat="false" ht="18" hidden="false" customHeight="true" outlineLevel="0" collapsed="false">
      <c r="A504" s="32"/>
      <c r="B504" s="42"/>
      <c r="C504" s="32"/>
      <c r="D504" s="33"/>
      <c r="E504" s="32"/>
      <c r="F504" s="32"/>
      <c r="G504" s="58" t="str">
        <f aca="false">IF(OR($A504="",$C504=""),"",IF(COUNTIF(Atividades!$G$3:$G$302,IFERROR(INDEX(Equipamentos!$C$3:$C$62,MATCH($A504,Equipamentos!$A$3:$A$62,0)),"")&amp;"|"&amp;$C504)=0,"Fora do catálogo",""))</f>
        <v/>
      </c>
    </row>
    <row r="505" customFormat="false" ht="18" hidden="false" customHeight="true" outlineLevel="0" collapsed="false">
      <c r="A505" s="32"/>
      <c r="B505" s="42"/>
      <c r="C505" s="32"/>
      <c r="D505" s="33"/>
      <c r="E505" s="32"/>
      <c r="F505" s="32"/>
      <c r="G505" s="58" t="str">
        <f aca="false">IF(OR($A505="",$C505=""),"",IF(COUNTIF(Atividades!$G$3:$G$302,IFERROR(INDEX(Equipamentos!$C$3:$C$62,MATCH($A505,Equipamentos!$A$3:$A$62,0)),"")&amp;"|"&amp;$C505)=0,"Fora do catálogo",""))</f>
        <v/>
      </c>
    </row>
    <row r="506" customFormat="false" ht="18" hidden="false" customHeight="true" outlineLevel="0" collapsed="false">
      <c r="A506" s="32"/>
      <c r="B506" s="42"/>
      <c r="C506" s="32"/>
      <c r="D506" s="33"/>
      <c r="E506" s="32"/>
      <c r="F506" s="32"/>
      <c r="G506" s="58" t="str">
        <f aca="false">IF(OR($A506="",$C506=""),"",IF(COUNTIF(Atividades!$G$3:$G$302,IFERROR(INDEX(Equipamentos!$C$3:$C$62,MATCH($A506,Equipamentos!$A$3:$A$62,0)),"")&amp;"|"&amp;$C506)=0,"Fora do catálogo",""))</f>
        <v/>
      </c>
    </row>
    <row r="507" customFormat="false" ht="18" hidden="false" customHeight="true" outlineLevel="0" collapsed="false">
      <c r="A507" s="32"/>
      <c r="B507" s="42"/>
      <c r="C507" s="32"/>
      <c r="D507" s="33"/>
      <c r="E507" s="32"/>
      <c r="F507" s="32"/>
      <c r="G507" s="58" t="str">
        <f aca="false">IF(OR($A507="",$C507=""),"",IF(COUNTIF(Atividades!$G$3:$G$302,IFERROR(INDEX(Equipamentos!$C$3:$C$62,MATCH($A507,Equipamentos!$A$3:$A$62,0)),"")&amp;"|"&amp;$C507)=0,"Fora do catálogo",""))</f>
        <v/>
      </c>
    </row>
    <row r="508" customFormat="false" ht="18" hidden="false" customHeight="true" outlineLevel="0" collapsed="false">
      <c r="A508" s="32"/>
      <c r="B508" s="42"/>
      <c r="C508" s="32"/>
      <c r="D508" s="33"/>
      <c r="E508" s="32"/>
      <c r="F508" s="32"/>
      <c r="G508" s="58" t="str">
        <f aca="false">IF(OR($A508="",$C508=""),"",IF(COUNTIF(Atividades!$G$3:$G$302,IFERROR(INDEX(Equipamentos!$C$3:$C$62,MATCH($A508,Equipamentos!$A$3:$A$62,0)),"")&amp;"|"&amp;$C508)=0,"Fora do catálogo",""))</f>
        <v/>
      </c>
    </row>
    <row r="509" customFormat="false" ht="18" hidden="false" customHeight="true" outlineLevel="0" collapsed="false">
      <c r="A509" s="32"/>
      <c r="B509" s="42"/>
      <c r="C509" s="32"/>
      <c r="D509" s="33"/>
      <c r="E509" s="32"/>
      <c r="F509" s="32"/>
      <c r="G509" s="58" t="str">
        <f aca="false">IF(OR($A509="",$C509=""),"",IF(COUNTIF(Atividades!$G$3:$G$302,IFERROR(INDEX(Equipamentos!$C$3:$C$62,MATCH($A509,Equipamentos!$A$3:$A$62,0)),"")&amp;"|"&amp;$C509)=0,"Fora do catálogo",""))</f>
        <v/>
      </c>
    </row>
    <row r="510" customFormat="false" ht="18" hidden="false" customHeight="true" outlineLevel="0" collapsed="false">
      <c r="A510" s="32"/>
      <c r="B510" s="42"/>
      <c r="C510" s="32"/>
      <c r="D510" s="33"/>
      <c r="E510" s="32"/>
      <c r="F510" s="32"/>
      <c r="G510" s="58" t="str">
        <f aca="false">IF(OR($A510="",$C510=""),"",IF(COUNTIF(Atividades!$G$3:$G$302,IFERROR(INDEX(Equipamentos!$C$3:$C$62,MATCH($A510,Equipamentos!$A$3:$A$62,0)),"")&amp;"|"&amp;$C510)=0,"Fora do catálogo",""))</f>
        <v/>
      </c>
    </row>
    <row r="511" customFormat="false" ht="18" hidden="false" customHeight="true" outlineLevel="0" collapsed="false">
      <c r="A511" s="32"/>
      <c r="B511" s="42"/>
      <c r="C511" s="32"/>
      <c r="D511" s="33"/>
      <c r="E511" s="32"/>
      <c r="F511" s="32"/>
      <c r="G511" s="58" t="str">
        <f aca="false">IF(OR($A511="",$C511=""),"",IF(COUNTIF(Atividades!$G$3:$G$302,IFERROR(INDEX(Equipamentos!$C$3:$C$62,MATCH($A511,Equipamentos!$A$3:$A$62,0)),"")&amp;"|"&amp;$C511)=0,"Fora do catálogo",""))</f>
        <v/>
      </c>
    </row>
    <row r="512" customFormat="false" ht="18" hidden="false" customHeight="true" outlineLevel="0" collapsed="false">
      <c r="A512" s="32"/>
      <c r="B512" s="42"/>
      <c r="C512" s="32"/>
      <c r="D512" s="33"/>
      <c r="E512" s="32"/>
      <c r="F512" s="32"/>
      <c r="G512" s="58" t="str">
        <f aca="false">IF(OR($A512="",$C512=""),"",IF(COUNTIF(Atividades!$G$3:$G$302,IFERROR(INDEX(Equipamentos!$C$3:$C$62,MATCH($A512,Equipamentos!$A$3:$A$62,0)),"")&amp;"|"&amp;$C512)=0,"Fora do catálogo",""))</f>
        <v/>
      </c>
    </row>
    <row r="513" customFormat="false" ht="18" hidden="false" customHeight="true" outlineLevel="0" collapsed="false">
      <c r="A513" s="32"/>
      <c r="B513" s="42"/>
      <c r="C513" s="32"/>
      <c r="D513" s="33"/>
      <c r="E513" s="32"/>
      <c r="F513" s="32"/>
      <c r="G513" s="58" t="str">
        <f aca="false">IF(OR($A513="",$C513=""),"",IF(COUNTIF(Atividades!$G$3:$G$302,IFERROR(INDEX(Equipamentos!$C$3:$C$62,MATCH($A513,Equipamentos!$A$3:$A$62,0)),"")&amp;"|"&amp;$C513)=0,"Fora do catálogo",""))</f>
        <v/>
      </c>
    </row>
    <row r="514" customFormat="false" ht="18" hidden="false" customHeight="true" outlineLevel="0" collapsed="false">
      <c r="A514" s="32"/>
      <c r="B514" s="42"/>
      <c r="C514" s="32"/>
      <c r="D514" s="33"/>
      <c r="E514" s="32"/>
      <c r="F514" s="32"/>
      <c r="G514" s="58" t="str">
        <f aca="false">IF(OR($A514="",$C514=""),"",IF(COUNTIF(Atividades!$G$3:$G$302,IFERROR(INDEX(Equipamentos!$C$3:$C$62,MATCH($A514,Equipamentos!$A$3:$A$62,0)),"")&amp;"|"&amp;$C514)=0,"Fora do catálogo",""))</f>
        <v/>
      </c>
    </row>
    <row r="515" customFormat="false" ht="18" hidden="false" customHeight="true" outlineLevel="0" collapsed="false">
      <c r="A515" s="32"/>
      <c r="B515" s="42"/>
      <c r="C515" s="32"/>
      <c r="D515" s="33"/>
      <c r="E515" s="32"/>
      <c r="F515" s="32"/>
      <c r="G515" s="58" t="str">
        <f aca="false">IF(OR($A515="",$C515=""),"",IF(COUNTIF(Atividades!$G$3:$G$302,IFERROR(INDEX(Equipamentos!$C$3:$C$62,MATCH($A515,Equipamentos!$A$3:$A$62,0)),"")&amp;"|"&amp;$C515)=0,"Fora do catálogo",""))</f>
        <v/>
      </c>
    </row>
    <row r="516" customFormat="false" ht="18" hidden="false" customHeight="true" outlineLevel="0" collapsed="false">
      <c r="A516" s="32"/>
      <c r="B516" s="42"/>
      <c r="C516" s="32"/>
      <c r="D516" s="33"/>
      <c r="E516" s="32"/>
      <c r="F516" s="32"/>
      <c r="G516" s="58" t="str">
        <f aca="false">IF(OR($A516="",$C516=""),"",IF(COUNTIF(Atividades!$G$3:$G$302,IFERROR(INDEX(Equipamentos!$C$3:$C$62,MATCH($A516,Equipamentos!$A$3:$A$62,0)),"")&amp;"|"&amp;$C516)=0,"Fora do catálogo",""))</f>
        <v/>
      </c>
    </row>
    <row r="517" customFormat="false" ht="18" hidden="false" customHeight="true" outlineLevel="0" collapsed="false">
      <c r="A517" s="32"/>
      <c r="B517" s="42"/>
      <c r="C517" s="32"/>
      <c r="D517" s="33"/>
      <c r="E517" s="32"/>
      <c r="F517" s="32"/>
      <c r="G517" s="58" t="str">
        <f aca="false">IF(OR($A517="",$C517=""),"",IF(COUNTIF(Atividades!$G$3:$G$302,IFERROR(INDEX(Equipamentos!$C$3:$C$62,MATCH($A517,Equipamentos!$A$3:$A$62,0)),"")&amp;"|"&amp;$C517)=0,"Fora do catálogo",""))</f>
        <v/>
      </c>
    </row>
    <row r="518" customFormat="false" ht="18" hidden="false" customHeight="true" outlineLevel="0" collapsed="false">
      <c r="A518" s="32"/>
      <c r="B518" s="42"/>
      <c r="C518" s="32"/>
      <c r="D518" s="33"/>
      <c r="E518" s="32"/>
      <c r="F518" s="32"/>
      <c r="G518" s="58" t="str">
        <f aca="false">IF(OR($A518="",$C518=""),"",IF(COUNTIF(Atividades!$G$3:$G$302,IFERROR(INDEX(Equipamentos!$C$3:$C$62,MATCH($A518,Equipamentos!$A$3:$A$62,0)),"")&amp;"|"&amp;$C518)=0,"Fora do catálogo",""))</f>
        <v/>
      </c>
    </row>
    <row r="519" customFormat="false" ht="18" hidden="false" customHeight="true" outlineLevel="0" collapsed="false">
      <c r="A519" s="32"/>
      <c r="B519" s="42"/>
      <c r="C519" s="32"/>
      <c r="D519" s="33"/>
      <c r="E519" s="32"/>
      <c r="F519" s="32"/>
      <c r="G519" s="58" t="str">
        <f aca="false">IF(OR($A519="",$C519=""),"",IF(COUNTIF(Atividades!$G$3:$G$302,IFERROR(INDEX(Equipamentos!$C$3:$C$62,MATCH($A519,Equipamentos!$A$3:$A$62,0)),"")&amp;"|"&amp;$C519)=0,"Fora do catálogo",""))</f>
        <v/>
      </c>
    </row>
    <row r="520" customFormat="false" ht="18" hidden="false" customHeight="true" outlineLevel="0" collapsed="false">
      <c r="A520" s="32"/>
      <c r="B520" s="42"/>
      <c r="C520" s="32"/>
      <c r="D520" s="33"/>
      <c r="E520" s="32"/>
      <c r="F520" s="32"/>
      <c r="G520" s="58" t="str">
        <f aca="false">IF(OR($A520="",$C520=""),"",IF(COUNTIF(Atividades!$G$3:$G$302,IFERROR(INDEX(Equipamentos!$C$3:$C$62,MATCH($A520,Equipamentos!$A$3:$A$62,0)),"")&amp;"|"&amp;$C520)=0,"Fora do catálogo",""))</f>
        <v/>
      </c>
    </row>
    <row r="521" customFormat="false" ht="18" hidden="false" customHeight="true" outlineLevel="0" collapsed="false">
      <c r="A521" s="32"/>
      <c r="B521" s="42"/>
      <c r="C521" s="32"/>
      <c r="D521" s="33"/>
      <c r="E521" s="32"/>
      <c r="F521" s="32"/>
      <c r="G521" s="58" t="str">
        <f aca="false">IF(OR($A521="",$C521=""),"",IF(COUNTIF(Atividades!$G$3:$G$302,IFERROR(INDEX(Equipamentos!$C$3:$C$62,MATCH($A521,Equipamentos!$A$3:$A$62,0)),"")&amp;"|"&amp;$C521)=0,"Fora do catálogo",""))</f>
        <v/>
      </c>
    </row>
    <row r="522" customFormat="false" ht="18" hidden="false" customHeight="true" outlineLevel="0" collapsed="false">
      <c r="A522" s="32"/>
      <c r="B522" s="42"/>
      <c r="C522" s="32"/>
      <c r="D522" s="33"/>
      <c r="E522" s="32"/>
      <c r="F522" s="32"/>
      <c r="G522" s="58" t="str">
        <f aca="false">IF(OR($A522="",$C522=""),"",IF(COUNTIF(Atividades!$G$3:$G$302,IFERROR(INDEX(Equipamentos!$C$3:$C$62,MATCH($A522,Equipamentos!$A$3:$A$62,0)),"")&amp;"|"&amp;$C522)=0,"Fora do catálogo",""))</f>
        <v/>
      </c>
    </row>
    <row r="523" customFormat="false" ht="18" hidden="false" customHeight="true" outlineLevel="0" collapsed="false">
      <c r="A523" s="32"/>
      <c r="B523" s="42"/>
      <c r="C523" s="32"/>
      <c r="D523" s="33"/>
      <c r="E523" s="32"/>
      <c r="F523" s="32"/>
      <c r="G523" s="58" t="str">
        <f aca="false">IF(OR($A523="",$C523=""),"",IF(COUNTIF(Atividades!$G$3:$G$302,IFERROR(INDEX(Equipamentos!$C$3:$C$62,MATCH($A523,Equipamentos!$A$3:$A$62,0)),"")&amp;"|"&amp;$C523)=0,"Fora do catálogo",""))</f>
        <v/>
      </c>
    </row>
    <row r="524" customFormat="false" ht="18" hidden="false" customHeight="true" outlineLevel="0" collapsed="false">
      <c r="A524" s="32"/>
      <c r="B524" s="42"/>
      <c r="C524" s="32"/>
      <c r="D524" s="33"/>
      <c r="E524" s="32"/>
      <c r="F524" s="32"/>
      <c r="G524" s="58" t="str">
        <f aca="false">IF(OR($A524="",$C524=""),"",IF(COUNTIF(Atividades!$G$3:$G$302,IFERROR(INDEX(Equipamentos!$C$3:$C$62,MATCH($A524,Equipamentos!$A$3:$A$62,0)),"")&amp;"|"&amp;$C524)=0,"Fora do catálogo",""))</f>
        <v/>
      </c>
    </row>
    <row r="525" customFormat="false" ht="18" hidden="false" customHeight="true" outlineLevel="0" collapsed="false">
      <c r="A525" s="32"/>
      <c r="B525" s="42"/>
      <c r="C525" s="32"/>
      <c r="D525" s="33"/>
      <c r="E525" s="32"/>
      <c r="F525" s="32"/>
      <c r="G525" s="58" t="str">
        <f aca="false">IF(OR($A525="",$C525=""),"",IF(COUNTIF(Atividades!$G$3:$G$302,IFERROR(INDEX(Equipamentos!$C$3:$C$62,MATCH($A525,Equipamentos!$A$3:$A$62,0)),"")&amp;"|"&amp;$C525)=0,"Fora do catálogo",""))</f>
        <v/>
      </c>
    </row>
    <row r="526" customFormat="false" ht="18" hidden="false" customHeight="true" outlineLevel="0" collapsed="false">
      <c r="A526" s="32"/>
      <c r="B526" s="42"/>
      <c r="C526" s="32"/>
      <c r="D526" s="33"/>
      <c r="E526" s="32"/>
      <c r="F526" s="32"/>
      <c r="G526" s="58" t="str">
        <f aca="false">IF(OR($A526="",$C526=""),"",IF(COUNTIF(Atividades!$G$3:$G$302,IFERROR(INDEX(Equipamentos!$C$3:$C$62,MATCH($A526,Equipamentos!$A$3:$A$62,0)),"")&amp;"|"&amp;$C526)=0,"Fora do catálogo",""))</f>
        <v/>
      </c>
    </row>
    <row r="527" customFormat="false" ht="18" hidden="false" customHeight="true" outlineLevel="0" collapsed="false">
      <c r="A527" s="32"/>
      <c r="B527" s="42"/>
      <c r="C527" s="32"/>
      <c r="D527" s="33"/>
      <c r="E527" s="32"/>
      <c r="F527" s="32"/>
      <c r="G527" s="58" t="str">
        <f aca="false">IF(OR($A527="",$C527=""),"",IF(COUNTIF(Atividades!$G$3:$G$302,IFERROR(INDEX(Equipamentos!$C$3:$C$62,MATCH($A527,Equipamentos!$A$3:$A$62,0)),"")&amp;"|"&amp;$C527)=0,"Fora do catálogo",""))</f>
        <v/>
      </c>
    </row>
    <row r="528" customFormat="false" ht="18" hidden="false" customHeight="true" outlineLevel="0" collapsed="false">
      <c r="A528" s="32"/>
      <c r="B528" s="42"/>
      <c r="C528" s="32"/>
      <c r="D528" s="33"/>
      <c r="E528" s="32"/>
      <c r="F528" s="32"/>
      <c r="G528" s="58" t="str">
        <f aca="false">IF(OR($A528="",$C528=""),"",IF(COUNTIF(Atividades!$G$3:$G$302,IFERROR(INDEX(Equipamentos!$C$3:$C$62,MATCH($A528,Equipamentos!$A$3:$A$62,0)),"")&amp;"|"&amp;$C528)=0,"Fora do catálogo",""))</f>
        <v/>
      </c>
    </row>
    <row r="529" customFormat="false" ht="18" hidden="false" customHeight="true" outlineLevel="0" collapsed="false">
      <c r="A529" s="32"/>
      <c r="B529" s="42"/>
      <c r="C529" s="32"/>
      <c r="D529" s="33"/>
      <c r="E529" s="32"/>
      <c r="F529" s="32"/>
      <c r="G529" s="58" t="str">
        <f aca="false">IF(OR($A529="",$C529=""),"",IF(COUNTIF(Atividades!$G$3:$G$302,IFERROR(INDEX(Equipamentos!$C$3:$C$62,MATCH($A529,Equipamentos!$A$3:$A$62,0)),"")&amp;"|"&amp;$C529)=0,"Fora do catálogo",""))</f>
        <v/>
      </c>
    </row>
    <row r="530" customFormat="false" ht="18" hidden="false" customHeight="true" outlineLevel="0" collapsed="false">
      <c r="A530" s="32"/>
      <c r="B530" s="42"/>
      <c r="C530" s="32"/>
      <c r="D530" s="33"/>
      <c r="E530" s="32"/>
      <c r="F530" s="32"/>
      <c r="G530" s="58" t="str">
        <f aca="false">IF(OR($A530="",$C530=""),"",IF(COUNTIF(Atividades!$G$3:$G$302,IFERROR(INDEX(Equipamentos!$C$3:$C$62,MATCH($A530,Equipamentos!$A$3:$A$62,0)),"")&amp;"|"&amp;$C530)=0,"Fora do catálogo",""))</f>
        <v/>
      </c>
    </row>
    <row r="531" customFormat="false" ht="18" hidden="false" customHeight="true" outlineLevel="0" collapsed="false">
      <c r="A531" s="32"/>
      <c r="B531" s="42"/>
      <c r="C531" s="32"/>
      <c r="D531" s="33"/>
      <c r="E531" s="32"/>
      <c r="F531" s="32"/>
      <c r="G531" s="58" t="str">
        <f aca="false">IF(OR($A531="",$C531=""),"",IF(COUNTIF(Atividades!$G$3:$G$302,IFERROR(INDEX(Equipamentos!$C$3:$C$62,MATCH($A531,Equipamentos!$A$3:$A$62,0)),"")&amp;"|"&amp;$C531)=0,"Fora do catálogo",""))</f>
        <v/>
      </c>
    </row>
    <row r="532" customFormat="false" ht="18" hidden="false" customHeight="true" outlineLevel="0" collapsed="false">
      <c r="A532" s="32"/>
      <c r="B532" s="42"/>
      <c r="C532" s="32"/>
      <c r="D532" s="33"/>
      <c r="E532" s="32"/>
      <c r="F532" s="32"/>
      <c r="G532" s="58" t="str">
        <f aca="false">IF(OR($A532="",$C532=""),"",IF(COUNTIF(Atividades!$G$3:$G$302,IFERROR(INDEX(Equipamentos!$C$3:$C$62,MATCH($A532,Equipamentos!$A$3:$A$62,0)),"")&amp;"|"&amp;$C532)=0,"Fora do catálogo",""))</f>
        <v/>
      </c>
    </row>
    <row r="533" customFormat="false" ht="18" hidden="false" customHeight="true" outlineLevel="0" collapsed="false">
      <c r="A533" s="32"/>
      <c r="B533" s="42"/>
      <c r="C533" s="32"/>
      <c r="D533" s="33"/>
      <c r="E533" s="32"/>
      <c r="F533" s="32"/>
      <c r="G533" s="58" t="str">
        <f aca="false">IF(OR($A533="",$C533=""),"",IF(COUNTIF(Atividades!$G$3:$G$302,IFERROR(INDEX(Equipamentos!$C$3:$C$62,MATCH($A533,Equipamentos!$A$3:$A$62,0)),"")&amp;"|"&amp;$C533)=0,"Fora do catálogo",""))</f>
        <v/>
      </c>
    </row>
    <row r="534" customFormat="false" ht="18" hidden="false" customHeight="true" outlineLevel="0" collapsed="false">
      <c r="A534" s="32"/>
      <c r="B534" s="42"/>
      <c r="C534" s="32"/>
      <c r="D534" s="33"/>
      <c r="E534" s="32"/>
      <c r="F534" s="32"/>
      <c r="G534" s="58" t="str">
        <f aca="false">IF(OR($A534="",$C534=""),"",IF(COUNTIF(Atividades!$G$3:$G$302,IFERROR(INDEX(Equipamentos!$C$3:$C$62,MATCH($A534,Equipamentos!$A$3:$A$62,0)),"")&amp;"|"&amp;$C534)=0,"Fora do catálogo",""))</f>
        <v/>
      </c>
    </row>
    <row r="535" customFormat="false" ht="18" hidden="false" customHeight="true" outlineLevel="0" collapsed="false">
      <c r="A535" s="32"/>
      <c r="B535" s="42"/>
      <c r="C535" s="32"/>
      <c r="D535" s="33"/>
      <c r="E535" s="32"/>
      <c r="F535" s="32"/>
      <c r="G535" s="58" t="str">
        <f aca="false">IF(OR($A535="",$C535=""),"",IF(COUNTIF(Atividades!$G$3:$G$302,IFERROR(INDEX(Equipamentos!$C$3:$C$62,MATCH($A535,Equipamentos!$A$3:$A$62,0)),"")&amp;"|"&amp;$C535)=0,"Fora do catálogo",""))</f>
        <v/>
      </c>
    </row>
    <row r="536" customFormat="false" ht="18" hidden="false" customHeight="true" outlineLevel="0" collapsed="false">
      <c r="A536" s="32"/>
      <c r="B536" s="42"/>
      <c r="C536" s="32"/>
      <c r="D536" s="33"/>
      <c r="E536" s="32"/>
      <c r="F536" s="32"/>
      <c r="G536" s="58" t="str">
        <f aca="false">IF(OR($A536="",$C536=""),"",IF(COUNTIF(Atividades!$G$3:$G$302,IFERROR(INDEX(Equipamentos!$C$3:$C$62,MATCH($A536,Equipamentos!$A$3:$A$62,0)),"")&amp;"|"&amp;$C536)=0,"Fora do catálogo",""))</f>
        <v/>
      </c>
    </row>
    <row r="537" customFormat="false" ht="18" hidden="false" customHeight="true" outlineLevel="0" collapsed="false">
      <c r="A537" s="32"/>
      <c r="B537" s="42"/>
      <c r="C537" s="32"/>
      <c r="D537" s="33"/>
      <c r="E537" s="32"/>
      <c r="F537" s="32"/>
      <c r="G537" s="58" t="str">
        <f aca="false">IF(OR($A537="",$C537=""),"",IF(COUNTIF(Atividades!$G$3:$G$302,IFERROR(INDEX(Equipamentos!$C$3:$C$62,MATCH($A537,Equipamentos!$A$3:$A$62,0)),"")&amp;"|"&amp;$C537)=0,"Fora do catálogo",""))</f>
        <v/>
      </c>
    </row>
    <row r="538" customFormat="false" ht="18" hidden="false" customHeight="true" outlineLevel="0" collapsed="false">
      <c r="A538" s="32"/>
      <c r="B538" s="42"/>
      <c r="C538" s="32"/>
      <c r="D538" s="33"/>
      <c r="E538" s="32"/>
      <c r="F538" s="32"/>
      <c r="G538" s="58" t="str">
        <f aca="false">IF(OR($A538="",$C538=""),"",IF(COUNTIF(Atividades!$G$3:$G$302,IFERROR(INDEX(Equipamentos!$C$3:$C$62,MATCH($A538,Equipamentos!$A$3:$A$62,0)),"")&amp;"|"&amp;$C538)=0,"Fora do catálogo",""))</f>
        <v/>
      </c>
    </row>
    <row r="539" customFormat="false" ht="18" hidden="false" customHeight="true" outlineLevel="0" collapsed="false">
      <c r="A539" s="32"/>
      <c r="B539" s="42"/>
      <c r="C539" s="32"/>
      <c r="D539" s="33"/>
      <c r="E539" s="32"/>
      <c r="F539" s="32"/>
      <c r="G539" s="58" t="str">
        <f aca="false">IF(OR($A539="",$C539=""),"",IF(COUNTIF(Atividades!$G$3:$G$302,IFERROR(INDEX(Equipamentos!$C$3:$C$62,MATCH($A539,Equipamentos!$A$3:$A$62,0)),"")&amp;"|"&amp;$C539)=0,"Fora do catálogo",""))</f>
        <v/>
      </c>
    </row>
    <row r="540" customFormat="false" ht="18" hidden="false" customHeight="true" outlineLevel="0" collapsed="false">
      <c r="A540" s="32"/>
      <c r="B540" s="42"/>
      <c r="C540" s="32"/>
      <c r="D540" s="33"/>
      <c r="E540" s="32"/>
      <c r="F540" s="32"/>
      <c r="G540" s="58" t="str">
        <f aca="false">IF(OR($A540="",$C540=""),"",IF(COUNTIF(Atividades!$G$3:$G$302,IFERROR(INDEX(Equipamentos!$C$3:$C$62,MATCH($A540,Equipamentos!$A$3:$A$62,0)),"")&amp;"|"&amp;$C540)=0,"Fora do catálogo",""))</f>
        <v/>
      </c>
    </row>
    <row r="541" customFormat="false" ht="18" hidden="false" customHeight="true" outlineLevel="0" collapsed="false">
      <c r="A541" s="32"/>
      <c r="B541" s="42"/>
      <c r="C541" s="32"/>
      <c r="D541" s="33"/>
      <c r="E541" s="32"/>
      <c r="F541" s="32"/>
      <c r="G541" s="58" t="str">
        <f aca="false">IF(OR($A541="",$C541=""),"",IF(COUNTIF(Atividades!$G$3:$G$302,IFERROR(INDEX(Equipamentos!$C$3:$C$62,MATCH($A541,Equipamentos!$A$3:$A$62,0)),"")&amp;"|"&amp;$C541)=0,"Fora do catálogo",""))</f>
        <v/>
      </c>
    </row>
    <row r="542" customFormat="false" ht="18" hidden="false" customHeight="true" outlineLevel="0" collapsed="false">
      <c r="A542" s="32"/>
      <c r="B542" s="42"/>
      <c r="C542" s="32"/>
      <c r="D542" s="33"/>
      <c r="E542" s="32"/>
      <c r="F542" s="32"/>
      <c r="G542" s="58" t="str">
        <f aca="false">IF(OR($A542="",$C542=""),"",IF(COUNTIF(Atividades!$G$3:$G$302,IFERROR(INDEX(Equipamentos!$C$3:$C$62,MATCH($A542,Equipamentos!$A$3:$A$62,0)),"")&amp;"|"&amp;$C542)=0,"Fora do catálogo",""))</f>
        <v/>
      </c>
    </row>
    <row r="543" customFormat="false" ht="18" hidden="false" customHeight="true" outlineLevel="0" collapsed="false">
      <c r="A543" s="32"/>
      <c r="B543" s="42"/>
      <c r="C543" s="32"/>
      <c r="D543" s="33"/>
      <c r="E543" s="32"/>
      <c r="F543" s="32"/>
      <c r="G543" s="58" t="str">
        <f aca="false">IF(OR($A543="",$C543=""),"",IF(COUNTIF(Atividades!$G$3:$G$302,IFERROR(INDEX(Equipamentos!$C$3:$C$62,MATCH($A543,Equipamentos!$A$3:$A$62,0)),"")&amp;"|"&amp;$C543)=0,"Fora do catálogo",""))</f>
        <v/>
      </c>
    </row>
    <row r="544" customFormat="false" ht="18" hidden="false" customHeight="true" outlineLevel="0" collapsed="false">
      <c r="A544" s="32"/>
      <c r="B544" s="42"/>
      <c r="C544" s="32"/>
      <c r="D544" s="33"/>
      <c r="E544" s="32"/>
      <c r="F544" s="32"/>
      <c r="G544" s="58" t="str">
        <f aca="false">IF(OR($A544="",$C544=""),"",IF(COUNTIF(Atividades!$G$3:$G$302,IFERROR(INDEX(Equipamentos!$C$3:$C$62,MATCH($A544,Equipamentos!$A$3:$A$62,0)),"")&amp;"|"&amp;$C544)=0,"Fora do catálogo",""))</f>
        <v/>
      </c>
    </row>
    <row r="545" customFormat="false" ht="18" hidden="false" customHeight="true" outlineLevel="0" collapsed="false">
      <c r="A545" s="32"/>
      <c r="B545" s="42"/>
      <c r="C545" s="32"/>
      <c r="D545" s="33"/>
      <c r="E545" s="32"/>
      <c r="F545" s="32"/>
      <c r="G545" s="58" t="str">
        <f aca="false">IF(OR($A545="",$C545=""),"",IF(COUNTIF(Atividades!$G$3:$G$302,IFERROR(INDEX(Equipamentos!$C$3:$C$62,MATCH($A545,Equipamentos!$A$3:$A$62,0)),"")&amp;"|"&amp;$C545)=0,"Fora do catálogo",""))</f>
        <v/>
      </c>
    </row>
    <row r="546" customFormat="false" ht="18" hidden="false" customHeight="true" outlineLevel="0" collapsed="false">
      <c r="A546" s="32"/>
      <c r="B546" s="42"/>
      <c r="C546" s="32"/>
      <c r="D546" s="33"/>
      <c r="E546" s="32"/>
      <c r="F546" s="32"/>
      <c r="G546" s="58" t="str">
        <f aca="false">IF(OR($A546="",$C546=""),"",IF(COUNTIF(Atividades!$G$3:$G$302,IFERROR(INDEX(Equipamentos!$C$3:$C$62,MATCH($A546,Equipamentos!$A$3:$A$62,0)),"")&amp;"|"&amp;$C546)=0,"Fora do catálogo",""))</f>
        <v/>
      </c>
    </row>
    <row r="547" customFormat="false" ht="18" hidden="false" customHeight="true" outlineLevel="0" collapsed="false">
      <c r="A547" s="32"/>
      <c r="B547" s="42"/>
      <c r="C547" s="32"/>
      <c r="D547" s="33"/>
      <c r="E547" s="32"/>
      <c r="F547" s="32"/>
      <c r="G547" s="58" t="str">
        <f aca="false">IF(OR($A547="",$C547=""),"",IF(COUNTIF(Atividades!$G$3:$G$302,IFERROR(INDEX(Equipamentos!$C$3:$C$62,MATCH($A547,Equipamentos!$A$3:$A$62,0)),"")&amp;"|"&amp;$C547)=0,"Fora do catálogo",""))</f>
        <v/>
      </c>
    </row>
    <row r="548" customFormat="false" ht="18" hidden="false" customHeight="true" outlineLevel="0" collapsed="false">
      <c r="A548" s="32"/>
      <c r="B548" s="42"/>
      <c r="C548" s="32"/>
      <c r="D548" s="33"/>
      <c r="E548" s="32"/>
      <c r="F548" s="32"/>
      <c r="G548" s="58" t="str">
        <f aca="false">IF(OR($A548="",$C548=""),"",IF(COUNTIF(Atividades!$G$3:$G$302,IFERROR(INDEX(Equipamentos!$C$3:$C$62,MATCH($A548,Equipamentos!$A$3:$A$62,0)),"")&amp;"|"&amp;$C548)=0,"Fora do catálogo",""))</f>
        <v/>
      </c>
    </row>
    <row r="549" customFormat="false" ht="18" hidden="false" customHeight="true" outlineLevel="0" collapsed="false">
      <c r="A549" s="32"/>
      <c r="B549" s="42"/>
      <c r="C549" s="32"/>
      <c r="D549" s="33"/>
      <c r="E549" s="32"/>
      <c r="F549" s="32"/>
      <c r="G549" s="58" t="str">
        <f aca="false">IF(OR($A549="",$C549=""),"",IF(COUNTIF(Atividades!$G$3:$G$302,IFERROR(INDEX(Equipamentos!$C$3:$C$62,MATCH($A549,Equipamentos!$A$3:$A$62,0)),"")&amp;"|"&amp;$C549)=0,"Fora do catálogo",""))</f>
        <v/>
      </c>
    </row>
    <row r="550" customFormat="false" ht="18" hidden="false" customHeight="true" outlineLevel="0" collapsed="false">
      <c r="A550" s="32"/>
      <c r="B550" s="42"/>
      <c r="C550" s="32"/>
      <c r="D550" s="33"/>
      <c r="E550" s="32"/>
      <c r="F550" s="32"/>
      <c r="G550" s="58" t="str">
        <f aca="false">IF(OR($A550="",$C550=""),"",IF(COUNTIF(Atividades!$G$3:$G$302,IFERROR(INDEX(Equipamentos!$C$3:$C$62,MATCH($A550,Equipamentos!$A$3:$A$62,0)),"")&amp;"|"&amp;$C550)=0,"Fora do catálogo",""))</f>
        <v/>
      </c>
    </row>
    <row r="551" customFormat="false" ht="18" hidden="false" customHeight="true" outlineLevel="0" collapsed="false">
      <c r="A551" s="32"/>
      <c r="B551" s="42"/>
      <c r="C551" s="32"/>
      <c r="D551" s="33"/>
      <c r="E551" s="32"/>
      <c r="F551" s="32"/>
      <c r="G551" s="58" t="str">
        <f aca="false">IF(OR($A551="",$C551=""),"",IF(COUNTIF(Atividades!$G$3:$G$302,IFERROR(INDEX(Equipamentos!$C$3:$C$62,MATCH($A551,Equipamentos!$A$3:$A$62,0)),"")&amp;"|"&amp;$C551)=0,"Fora do catálogo",""))</f>
        <v/>
      </c>
    </row>
    <row r="552" customFormat="false" ht="18" hidden="false" customHeight="true" outlineLevel="0" collapsed="false">
      <c r="A552" s="32"/>
      <c r="B552" s="42"/>
      <c r="C552" s="32"/>
      <c r="D552" s="33"/>
      <c r="E552" s="32"/>
      <c r="F552" s="32"/>
      <c r="G552" s="58" t="str">
        <f aca="false">IF(OR($A552="",$C552=""),"",IF(COUNTIF(Atividades!$G$3:$G$302,IFERROR(INDEX(Equipamentos!$C$3:$C$62,MATCH($A552,Equipamentos!$A$3:$A$62,0)),"")&amp;"|"&amp;$C552)=0,"Fora do catálogo",""))</f>
        <v/>
      </c>
    </row>
    <row r="553" customFormat="false" ht="18" hidden="false" customHeight="true" outlineLevel="0" collapsed="false">
      <c r="A553" s="32"/>
      <c r="B553" s="42"/>
      <c r="C553" s="32"/>
      <c r="D553" s="33"/>
      <c r="E553" s="32"/>
      <c r="F553" s="32"/>
      <c r="G553" s="58" t="str">
        <f aca="false">IF(OR($A553="",$C553=""),"",IF(COUNTIF(Atividades!$G$3:$G$302,IFERROR(INDEX(Equipamentos!$C$3:$C$62,MATCH($A553,Equipamentos!$A$3:$A$62,0)),"")&amp;"|"&amp;$C553)=0,"Fora do catálogo",""))</f>
        <v/>
      </c>
    </row>
    <row r="554" customFormat="false" ht="18" hidden="false" customHeight="true" outlineLevel="0" collapsed="false">
      <c r="A554" s="32"/>
      <c r="B554" s="42"/>
      <c r="C554" s="32"/>
      <c r="D554" s="33"/>
      <c r="E554" s="32"/>
      <c r="F554" s="32"/>
      <c r="G554" s="58" t="str">
        <f aca="false">IF(OR($A554="",$C554=""),"",IF(COUNTIF(Atividades!$G$3:$G$302,IFERROR(INDEX(Equipamentos!$C$3:$C$62,MATCH($A554,Equipamentos!$A$3:$A$62,0)),"")&amp;"|"&amp;$C554)=0,"Fora do catálogo",""))</f>
        <v/>
      </c>
    </row>
    <row r="555" customFormat="false" ht="18" hidden="false" customHeight="true" outlineLevel="0" collapsed="false">
      <c r="A555" s="32"/>
      <c r="B555" s="42"/>
      <c r="C555" s="32"/>
      <c r="D555" s="33"/>
      <c r="E555" s="32"/>
      <c r="F555" s="32"/>
      <c r="G555" s="58" t="str">
        <f aca="false">IF(OR($A555="",$C555=""),"",IF(COUNTIF(Atividades!$G$3:$G$302,IFERROR(INDEX(Equipamentos!$C$3:$C$62,MATCH($A555,Equipamentos!$A$3:$A$62,0)),"")&amp;"|"&amp;$C555)=0,"Fora do catálogo",""))</f>
        <v/>
      </c>
    </row>
    <row r="556" customFormat="false" ht="18" hidden="false" customHeight="true" outlineLevel="0" collapsed="false">
      <c r="A556" s="32"/>
      <c r="B556" s="42"/>
      <c r="C556" s="32"/>
      <c r="D556" s="33"/>
      <c r="E556" s="32"/>
      <c r="F556" s="32"/>
      <c r="G556" s="58" t="str">
        <f aca="false">IF(OR($A556="",$C556=""),"",IF(COUNTIF(Atividades!$G$3:$G$302,IFERROR(INDEX(Equipamentos!$C$3:$C$62,MATCH($A556,Equipamentos!$A$3:$A$62,0)),"")&amp;"|"&amp;$C556)=0,"Fora do catálogo",""))</f>
        <v/>
      </c>
    </row>
    <row r="557" customFormat="false" ht="18" hidden="false" customHeight="true" outlineLevel="0" collapsed="false">
      <c r="A557" s="32"/>
      <c r="B557" s="42"/>
      <c r="C557" s="32"/>
      <c r="D557" s="33"/>
      <c r="E557" s="32"/>
      <c r="F557" s="32"/>
      <c r="G557" s="58" t="str">
        <f aca="false">IF(OR($A557="",$C557=""),"",IF(COUNTIF(Atividades!$G$3:$G$302,IFERROR(INDEX(Equipamentos!$C$3:$C$62,MATCH($A557,Equipamentos!$A$3:$A$62,0)),"")&amp;"|"&amp;$C557)=0,"Fora do catálogo",""))</f>
        <v/>
      </c>
    </row>
    <row r="558" customFormat="false" ht="18" hidden="false" customHeight="true" outlineLevel="0" collapsed="false">
      <c r="A558" s="32"/>
      <c r="B558" s="42"/>
      <c r="C558" s="32"/>
      <c r="D558" s="33"/>
      <c r="E558" s="32"/>
      <c r="F558" s="32"/>
      <c r="G558" s="58" t="str">
        <f aca="false">IF(OR($A558="",$C558=""),"",IF(COUNTIF(Atividades!$G$3:$G$302,IFERROR(INDEX(Equipamentos!$C$3:$C$62,MATCH($A558,Equipamentos!$A$3:$A$62,0)),"")&amp;"|"&amp;$C558)=0,"Fora do catálogo",""))</f>
        <v/>
      </c>
    </row>
    <row r="559" customFormat="false" ht="18" hidden="false" customHeight="true" outlineLevel="0" collapsed="false">
      <c r="A559" s="32"/>
      <c r="B559" s="42"/>
      <c r="C559" s="32"/>
      <c r="D559" s="33"/>
      <c r="E559" s="32"/>
      <c r="F559" s="32"/>
      <c r="G559" s="58" t="str">
        <f aca="false">IF(OR($A559="",$C559=""),"",IF(COUNTIF(Atividades!$G$3:$G$302,IFERROR(INDEX(Equipamentos!$C$3:$C$62,MATCH($A559,Equipamentos!$A$3:$A$62,0)),"")&amp;"|"&amp;$C559)=0,"Fora do catálogo",""))</f>
        <v/>
      </c>
    </row>
    <row r="560" customFormat="false" ht="18" hidden="false" customHeight="true" outlineLevel="0" collapsed="false">
      <c r="A560" s="32"/>
      <c r="B560" s="42"/>
      <c r="C560" s="32"/>
      <c r="D560" s="33"/>
      <c r="E560" s="32"/>
      <c r="F560" s="32"/>
      <c r="G560" s="58" t="str">
        <f aca="false">IF(OR($A560="",$C560=""),"",IF(COUNTIF(Atividades!$G$3:$G$302,IFERROR(INDEX(Equipamentos!$C$3:$C$62,MATCH($A560,Equipamentos!$A$3:$A$62,0)),"")&amp;"|"&amp;$C560)=0,"Fora do catálogo",""))</f>
        <v/>
      </c>
    </row>
    <row r="561" customFormat="false" ht="18" hidden="false" customHeight="true" outlineLevel="0" collapsed="false">
      <c r="A561" s="32"/>
      <c r="B561" s="42"/>
      <c r="C561" s="32"/>
      <c r="D561" s="33"/>
      <c r="E561" s="32"/>
      <c r="F561" s="32"/>
      <c r="G561" s="58" t="str">
        <f aca="false">IF(OR($A561="",$C561=""),"",IF(COUNTIF(Atividades!$G$3:$G$302,IFERROR(INDEX(Equipamentos!$C$3:$C$62,MATCH($A561,Equipamentos!$A$3:$A$62,0)),"")&amp;"|"&amp;$C561)=0,"Fora do catálogo",""))</f>
        <v/>
      </c>
    </row>
    <row r="562" customFormat="false" ht="18" hidden="false" customHeight="true" outlineLevel="0" collapsed="false">
      <c r="A562" s="32"/>
      <c r="B562" s="42"/>
      <c r="C562" s="32"/>
      <c r="D562" s="33"/>
      <c r="E562" s="32"/>
      <c r="F562" s="32"/>
      <c r="G562" s="58" t="str">
        <f aca="false">IF(OR($A562="",$C562=""),"",IF(COUNTIF(Atividades!$G$3:$G$302,IFERROR(INDEX(Equipamentos!$C$3:$C$62,MATCH($A562,Equipamentos!$A$3:$A$62,0)),"")&amp;"|"&amp;$C562)=0,"Fora do catálogo",""))</f>
        <v/>
      </c>
    </row>
    <row r="563" customFormat="false" ht="18" hidden="false" customHeight="true" outlineLevel="0" collapsed="false">
      <c r="A563" s="32"/>
      <c r="B563" s="42"/>
      <c r="C563" s="32"/>
      <c r="D563" s="33"/>
      <c r="E563" s="32"/>
      <c r="F563" s="32"/>
      <c r="G563" s="58" t="str">
        <f aca="false">IF(OR($A563="",$C563=""),"",IF(COUNTIF(Atividades!$G$3:$G$302,IFERROR(INDEX(Equipamentos!$C$3:$C$62,MATCH($A563,Equipamentos!$A$3:$A$62,0)),"")&amp;"|"&amp;$C563)=0,"Fora do catálogo",""))</f>
        <v/>
      </c>
    </row>
    <row r="564" customFormat="false" ht="18" hidden="false" customHeight="true" outlineLevel="0" collapsed="false">
      <c r="A564" s="32"/>
      <c r="B564" s="42"/>
      <c r="C564" s="32"/>
      <c r="D564" s="33"/>
      <c r="E564" s="32"/>
      <c r="F564" s="32"/>
      <c r="G564" s="58" t="str">
        <f aca="false">IF(OR($A564="",$C564=""),"",IF(COUNTIF(Atividades!$G$3:$G$302,IFERROR(INDEX(Equipamentos!$C$3:$C$62,MATCH($A564,Equipamentos!$A$3:$A$62,0)),"")&amp;"|"&amp;$C564)=0,"Fora do catálogo",""))</f>
        <v/>
      </c>
    </row>
    <row r="565" customFormat="false" ht="18" hidden="false" customHeight="true" outlineLevel="0" collapsed="false">
      <c r="A565" s="32"/>
      <c r="B565" s="42"/>
      <c r="C565" s="32"/>
      <c r="D565" s="33"/>
      <c r="E565" s="32"/>
      <c r="F565" s="32"/>
      <c r="G565" s="58" t="str">
        <f aca="false">IF(OR($A565="",$C565=""),"",IF(COUNTIF(Atividades!$G$3:$G$302,IFERROR(INDEX(Equipamentos!$C$3:$C$62,MATCH($A565,Equipamentos!$A$3:$A$62,0)),"")&amp;"|"&amp;$C565)=0,"Fora do catálogo",""))</f>
        <v/>
      </c>
    </row>
    <row r="566" customFormat="false" ht="18" hidden="false" customHeight="true" outlineLevel="0" collapsed="false">
      <c r="A566" s="32"/>
      <c r="B566" s="42"/>
      <c r="C566" s="32"/>
      <c r="D566" s="33"/>
      <c r="E566" s="32"/>
      <c r="F566" s="32"/>
      <c r="G566" s="58" t="str">
        <f aca="false">IF(OR($A566="",$C566=""),"",IF(COUNTIF(Atividades!$G$3:$G$302,IFERROR(INDEX(Equipamentos!$C$3:$C$62,MATCH($A566,Equipamentos!$A$3:$A$62,0)),"")&amp;"|"&amp;$C566)=0,"Fora do catálogo",""))</f>
        <v/>
      </c>
    </row>
    <row r="567" customFormat="false" ht="18" hidden="false" customHeight="true" outlineLevel="0" collapsed="false">
      <c r="A567" s="32"/>
      <c r="B567" s="42"/>
      <c r="C567" s="32"/>
      <c r="D567" s="33"/>
      <c r="E567" s="32"/>
      <c r="F567" s="32"/>
      <c r="G567" s="58" t="str">
        <f aca="false">IF(OR($A567="",$C567=""),"",IF(COUNTIF(Atividades!$G$3:$G$302,IFERROR(INDEX(Equipamentos!$C$3:$C$62,MATCH($A567,Equipamentos!$A$3:$A$62,0)),"")&amp;"|"&amp;$C567)=0,"Fora do catálogo",""))</f>
        <v/>
      </c>
    </row>
    <row r="568" customFormat="false" ht="18" hidden="false" customHeight="true" outlineLevel="0" collapsed="false">
      <c r="A568" s="32"/>
      <c r="B568" s="42"/>
      <c r="C568" s="32"/>
      <c r="D568" s="33"/>
      <c r="E568" s="32"/>
      <c r="F568" s="32"/>
      <c r="G568" s="58" t="str">
        <f aca="false">IF(OR($A568="",$C568=""),"",IF(COUNTIF(Atividades!$G$3:$G$302,IFERROR(INDEX(Equipamentos!$C$3:$C$62,MATCH($A568,Equipamentos!$A$3:$A$62,0)),"")&amp;"|"&amp;$C568)=0,"Fora do catálogo",""))</f>
        <v/>
      </c>
    </row>
    <row r="569" customFormat="false" ht="18" hidden="false" customHeight="true" outlineLevel="0" collapsed="false">
      <c r="A569" s="32"/>
      <c r="B569" s="42"/>
      <c r="C569" s="32"/>
      <c r="D569" s="33"/>
      <c r="E569" s="32"/>
      <c r="F569" s="32"/>
      <c r="G569" s="58" t="str">
        <f aca="false">IF(OR($A569="",$C569=""),"",IF(COUNTIF(Atividades!$G$3:$G$302,IFERROR(INDEX(Equipamentos!$C$3:$C$62,MATCH($A569,Equipamentos!$A$3:$A$62,0)),"")&amp;"|"&amp;$C569)=0,"Fora do catálogo",""))</f>
        <v/>
      </c>
    </row>
    <row r="570" customFormat="false" ht="18" hidden="false" customHeight="true" outlineLevel="0" collapsed="false">
      <c r="A570" s="32"/>
      <c r="B570" s="42"/>
      <c r="C570" s="32"/>
      <c r="D570" s="33"/>
      <c r="E570" s="32"/>
      <c r="F570" s="32"/>
      <c r="G570" s="58" t="str">
        <f aca="false">IF(OR($A570="",$C570=""),"",IF(COUNTIF(Atividades!$G$3:$G$302,IFERROR(INDEX(Equipamentos!$C$3:$C$62,MATCH($A570,Equipamentos!$A$3:$A$62,0)),"")&amp;"|"&amp;$C570)=0,"Fora do catálogo",""))</f>
        <v/>
      </c>
    </row>
    <row r="571" customFormat="false" ht="18" hidden="false" customHeight="true" outlineLevel="0" collapsed="false">
      <c r="A571" s="32"/>
      <c r="B571" s="42"/>
      <c r="C571" s="32"/>
      <c r="D571" s="33"/>
      <c r="E571" s="32"/>
      <c r="F571" s="32"/>
      <c r="G571" s="58" t="str">
        <f aca="false">IF(OR($A571="",$C571=""),"",IF(COUNTIF(Atividades!$G$3:$G$302,IFERROR(INDEX(Equipamentos!$C$3:$C$62,MATCH($A571,Equipamentos!$A$3:$A$62,0)),"")&amp;"|"&amp;$C571)=0,"Fora do catálogo",""))</f>
        <v/>
      </c>
    </row>
    <row r="572" customFormat="false" ht="18" hidden="false" customHeight="true" outlineLevel="0" collapsed="false">
      <c r="A572" s="32"/>
      <c r="B572" s="42"/>
      <c r="C572" s="32"/>
      <c r="D572" s="33"/>
      <c r="E572" s="32"/>
      <c r="F572" s="32"/>
      <c r="G572" s="58" t="str">
        <f aca="false">IF(OR($A572="",$C572=""),"",IF(COUNTIF(Atividades!$G$3:$G$302,IFERROR(INDEX(Equipamentos!$C$3:$C$62,MATCH($A572,Equipamentos!$A$3:$A$62,0)),"")&amp;"|"&amp;$C572)=0,"Fora do catálogo",""))</f>
        <v/>
      </c>
    </row>
    <row r="573" customFormat="false" ht="18" hidden="false" customHeight="true" outlineLevel="0" collapsed="false">
      <c r="A573" s="32"/>
      <c r="B573" s="42"/>
      <c r="C573" s="32"/>
      <c r="D573" s="33"/>
      <c r="E573" s="32"/>
      <c r="F573" s="32"/>
      <c r="G573" s="58" t="str">
        <f aca="false">IF(OR($A573="",$C573=""),"",IF(COUNTIF(Atividades!$G$3:$G$302,IFERROR(INDEX(Equipamentos!$C$3:$C$62,MATCH($A573,Equipamentos!$A$3:$A$62,0)),"")&amp;"|"&amp;$C573)=0,"Fora do catálogo",""))</f>
        <v/>
      </c>
    </row>
    <row r="574" customFormat="false" ht="18" hidden="false" customHeight="true" outlineLevel="0" collapsed="false">
      <c r="A574" s="32"/>
      <c r="B574" s="42"/>
      <c r="C574" s="32"/>
      <c r="D574" s="33"/>
      <c r="E574" s="32"/>
      <c r="F574" s="32"/>
      <c r="G574" s="58" t="str">
        <f aca="false">IF(OR($A574="",$C574=""),"",IF(COUNTIF(Atividades!$G$3:$G$302,IFERROR(INDEX(Equipamentos!$C$3:$C$62,MATCH($A574,Equipamentos!$A$3:$A$62,0)),"")&amp;"|"&amp;$C574)=0,"Fora do catálogo",""))</f>
        <v/>
      </c>
    </row>
    <row r="575" customFormat="false" ht="18" hidden="false" customHeight="true" outlineLevel="0" collapsed="false">
      <c r="A575" s="32"/>
      <c r="B575" s="42"/>
      <c r="C575" s="32"/>
      <c r="D575" s="33"/>
      <c r="E575" s="32"/>
      <c r="F575" s="32"/>
      <c r="G575" s="58" t="str">
        <f aca="false">IF(OR($A575="",$C575=""),"",IF(COUNTIF(Atividades!$G$3:$G$302,IFERROR(INDEX(Equipamentos!$C$3:$C$62,MATCH($A575,Equipamentos!$A$3:$A$62,0)),"")&amp;"|"&amp;$C575)=0,"Fora do catálogo",""))</f>
        <v/>
      </c>
    </row>
    <row r="576" customFormat="false" ht="18" hidden="false" customHeight="true" outlineLevel="0" collapsed="false">
      <c r="A576" s="32"/>
      <c r="B576" s="42"/>
      <c r="C576" s="32"/>
      <c r="D576" s="33"/>
      <c r="E576" s="32"/>
      <c r="F576" s="32"/>
      <c r="G576" s="58" t="str">
        <f aca="false">IF(OR($A576="",$C576=""),"",IF(COUNTIF(Atividades!$G$3:$G$302,IFERROR(INDEX(Equipamentos!$C$3:$C$62,MATCH($A576,Equipamentos!$A$3:$A$62,0)),"")&amp;"|"&amp;$C576)=0,"Fora do catálogo",""))</f>
        <v/>
      </c>
    </row>
    <row r="577" customFormat="false" ht="18" hidden="false" customHeight="true" outlineLevel="0" collapsed="false">
      <c r="A577" s="32"/>
      <c r="B577" s="42"/>
      <c r="C577" s="32"/>
      <c r="D577" s="33"/>
      <c r="E577" s="32"/>
      <c r="F577" s="32"/>
      <c r="G577" s="58" t="str">
        <f aca="false">IF(OR($A577="",$C577=""),"",IF(COUNTIF(Atividades!$G$3:$G$302,IFERROR(INDEX(Equipamentos!$C$3:$C$62,MATCH($A577,Equipamentos!$A$3:$A$62,0)),"")&amp;"|"&amp;$C577)=0,"Fora do catálogo",""))</f>
        <v/>
      </c>
    </row>
    <row r="578" customFormat="false" ht="18" hidden="false" customHeight="true" outlineLevel="0" collapsed="false">
      <c r="A578" s="32"/>
      <c r="B578" s="42"/>
      <c r="C578" s="32"/>
      <c r="D578" s="33"/>
      <c r="E578" s="32"/>
      <c r="F578" s="32"/>
      <c r="G578" s="58" t="str">
        <f aca="false">IF(OR($A578="",$C578=""),"",IF(COUNTIF(Atividades!$G$3:$G$302,IFERROR(INDEX(Equipamentos!$C$3:$C$62,MATCH($A578,Equipamentos!$A$3:$A$62,0)),"")&amp;"|"&amp;$C578)=0,"Fora do catálogo",""))</f>
        <v/>
      </c>
    </row>
    <row r="579" customFormat="false" ht="18" hidden="false" customHeight="true" outlineLevel="0" collapsed="false">
      <c r="A579" s="32"/>
      <c r="B579" s="42"/>
      <c r="C579" s="32"/>
      <c r="D579" s="33"/>
      <c r="E579" s="32"/>
      <c r="F579" s="32"/>
      <c r="G579" s="58" t="str">
        <f aca="false">IF(OR($A579="",$C579=""),"",IF(COUNTIF(Atividades!$G$3:$G$302,IFERROR(INDEX(Equipamentos!$C$3:$C$62,MATCH($A579,Equipamentos!$A$3:$A$62,0)),"")&amp;"|"&amp;$C579)=0,"Fora do catálogo",""))</f>
        <v/>
      </c>
    </row>
    <row r="580" customFormat="false" ht="18" hidden="false" customHeight="true" outlineLevel="0" collapsed="false">
      <c r="A580" s="32"/>
      <c r="B580" s="42"/>
      <c r="C580" s="32"/>
      <c r="D580" s="33"/>
      <c r="E580" s="32"/>
      <c r="F580" s="32"/>
      <c r="G580" s="58" t="str">
        <f aca="false">IF(OR($A580="",$C580=""),"",IF(COUNTIF(Atividades!$G$3:$G$302,IFERROR(INDEX(Equipamentos!$C$3:$C$62,MATCH($A580,Equipamentos!$A$3:$A$62,0)),"")&amp;"|"&amp;$C580)=0,"Fora do catálogo",""))</f>
        <v/>
      </c>
    </row>
    <row r="581" customFormat="false" ht="18" hidden="false" customHeight="true" outlineLevel="0" collapsed="false">
      <c r="A581" s="32"/>
      <c r="B581" s="42"/>
      <c r="C581" s="32"/>
      <c r="D581" s="33"/>
      <c r="E581" s="32"/>
      <c r="F581" s="32"/>
      <c r="G581" s="58" t="str">
        <f aca="false">IF(OR($A581="",$C581=""),"",IF(COUNTIF(Atividades!$G$3:$G$302,IFERROR(INDEX(Equipamentos!$C$3:$C$62,MATCH($A581,Equipamentos!$A$3:$A$62,0)),"")&amp;"|"&amp;$C581)=0,"Fora do catálogo",""))</f>
        <v/>
      </c>
    </row>
    <row r="582" customFormat="false" ht="18" hidden="false" customHeight="true" outlineLevel="0" collapsed="false">
      <c r="A582" s="32"/>
      <c r="B582" s="42"/>
      <c r="C582" s="32"/>
      <c r="D582" s="33"/>
      <c r="E582" s="32"/>
      <c r="F582" s="32"/>
      <c r="G582" s="58" t="str">
        <f aca="false">IF(OR($A582="",$C582=""),"",IF(COUNTIF(Atividades!$G$3:$G$302,IFERROR(INDEX(Equipamentos!$C$3:$C$62,MATCH($A582,Equipamentos!$A$3:$A$62,0)),"")&amp;"|"&amp;$C582)=0,"Fora do catálogo",""))</f>
        <v/>
      </c>
    </row>
    <row r="583" customFormat="false" ht="18" hidden="false" customHeight="true" outlineLevel="0" collapsed="false">
      <c r="A583" s="32"/>
      <c r="B583" s="42"/>
      <c r="C583" s="32"/>
      <c r="D583" s="33"/>
      <c r="E583" s="32"/>
      <c r="F583" s="32"/>
      <c r="G583" s="58" t="str">
        <f aca="false">IF(OR($A583="",$C583=""),"",IF(COUNTIF(Atividades!$G$3:$G$302,IFERROR(INDEX(Equipamentos!$C$3:$C$62,MATCH($A583,Equipamentos!$A$3:$A$62,0)),"")&amp;"|"&amp;$C583)=0,"Fora do catálogo",""))</f>
        <v/>
      </c>
    </row>
    <row r="584" customFormat="false" ht="18" hidden="false" customHeight="true" outlineLevel="0" collapsed="false">
      <c r="A584" s="32"/>
      <c r="B584" s="42"/>
      <c r="C584" s="32"/>
      <c r="D584" s="33"/>
      <c r="E584" s="32"/>
      <c r="F584" s="32"/>
      <c r="G584" s="58" t="str">
        <f aca="false">IF(OR($A584="",$C584=""),"",IF(COUNTIF(Atividades!$G$3:$G$302,IFERROR(INDEX(Equipamentos!$C$3:$C$62,MATCH($A584,Equipamentos!$A$3:$A$62,0)),"")&amp;"|"&amp;$C584)=0,"Fora do catálogo",""))</f>
        <v/>
      </c>
    </row>
    <row r="585" customFormat="false" ht="18" hidden="false" customHeight="true" outlineLevel="0" collapsed="false">
      <c r="A585" s="32"/>
      <c r="B585" s="42"/>
      <c r="C585" s="32"/>
      <c r="D585" s="33"/>
      <c r="E585" s="32"/>
      <c r="F585" s="32"/>
      <c r="G585" s="58" t="str">
        <f aca="false">IF(OR($A585="",$C585=""),"",IF(COUNTIF(Atividades!$G$3:$G$302,IFERROR(INDEX(Equipamentos!$C$3:$C$62,MATCH($A585,Equipamentos!$A$3:$A$62,0)),"")&amp;"|"&amp;$C585)=0,"Fora do catálogo",""))</f>
        <v/>
      </c>
    </row>
    <row r="586" customFormat="false" ht="18" hidden="false" customHeight="true" outlineLevel="0" collapsed="false">
      <c r="A586" s="32"/>
      <c r="B586" s="42"/>
      <c r="C586" s="32"/>
      <c r="D586" s="33"/>
      <c r="E586" s="32"/>
      <c r="F586" s="32"/>
      <c r="G586" s="58" t="str">
        <f aca="false">IF(OR($A586="",$C586=""),"",IF(COUNTIF(Atividades!$G$3:$G$302,IFERROR(INDEX(Equipamentos!$C$3:$C$62,MATCH($A586,Equipamentos!$A$3:$A$62,0)),"")&amp;"|"&amp;$C586)=0,"Fora do catálogo",""))</f>
        <v/>
      </c>
    </row>
    <row r="587" customFormat="false" ht="18" hidden="false" customHeight="true" outlineLevel="0" collapsed="false">
      <c r="A587" s="32"/>
      <c r="B587" s="42"/>
      <c r="C587" s="32"/>
      <c r="D587" s="33"/>
      <c r="E587" s="32"/>
      <c r="F587" s="32"/>
      <c r="G587" s="58" t="str">
        <f aca="false">IF(OR($A587="",$C587=""),"",IF(COUNTIF(Atividades!$G$3:$G$302,IFERROR(INDEX(Equipamentos!$C$3:$C$62,MATCH($A587,Equipamentos!$A$3:$A$62,0)),"")&amp;"|"&amp;$C587)=0,"Fora do catálogo",""))</f>
        <v/>
      </c>
    </row>
    <row r="588" customFormat="false" ht="18" hidden="false" customHeight="true" outlineLevel="0" collapsed="false">
      <c r="A588" s="32"/>
      <c r="B588" s="42"/>
      <c r="C588" s="32"/>
      <c r="D588" s="33"/>
      <c r="E588" s="32"/>
      <c r="F588" s="32"/>
      <c r="G588" s="58" t="str">
        <f aca="false">IF(OR($A588="",$C588=""),"",IF(COUNTIF(Atividades!$G$3:$G$302,IFERROR(INDEX(Equipamentos!$C$3:$C$62,MATCH($A588,Equipamentos!$A$3:$A$62,0)),"")&amp;"|"&amp;$C588)=0,"Fora do catálogo",""))</f>
        <v/>
      </c>
    </row>
    <row r="589" customFormat="false" ht="18" hidden="false" customHeight="true" outlineLevel="0" collapsed="false">
      <c r="A589" s="32"/>
      <c r="B589" s="42"/>
      <c r="C589" s="32"/>
      <c r="D589" s="33"/>
      <c r="E589" s="32"/>
      <c r="F589" s="32"/>
      <c r="G589" s="58" t="str">
        <f aca="false">IF(OR($A589="",$C589=""),"",IF(COUNTIF(Atividades!$G$3:$G$302,IFERROR(INDEX(Equipamentos!$C$3:$C$62,MATCH($A589,Equipamentos!$A$3:$A$62,0)),"")&amp;"|"&amp;$C589)=0,"Fora do catálogo",""))</f>
        <v/>
      </c>
    </row>
    <row r="590" customFormat="false" ht="18" hidden="false" customHeight="true" outlineLevel="0" collapsed="false">
      <c r="A590" s="32"/>
      <c r="B590" s="42"/>
      <c r="C590" s="32"/>
      <c r="D590" s="33"/>
      <c r="E590" s="32"/>
      <c r="F590" s="32"/>
      <c r="G590" s="58" t="str">
        <f aca="false">IF(OR($A590="",$C590=""),"",IF(COUNTIF(Atividades!$G$3:$G$302,IFERROR(INDEX(Equipamentos!$C$3:$C$62,MATCH($A590,Equipamentos!$A$3:$A$62,0)),"")&amp;"|"&amp;$C590)=0,"Fora do catálogo",""))</f>
        <v/>
      </c>
    </row>
    <row r="591" customFormat="false" ht="18" hidden="false" customHeight="true" outlineLevel="0" collapsed="false">
      <c r="A591" s="32"/>
      <c r="B591" s="42"/>
      <c r="C591" s="32"/>
      <c r="D591" s="33"/>
      <c r="E591" s="32"/>
      <c r="F591" s="32"/>
      <c r="G591" s="58" t="str">
        <f aca="false">IF(OR($A591="",$C591=""),"",IF(COUNTIF(Atividades!$G$3:$G$302,IFERROR(INDEX(Equipamentos!$C$3:$C$62,MATCH($A591,Equipamentos!$A$3:$A$62,0)),"")&amp;"|"&amp;$C591)=0,"Fora do catálogo",""))</f>
        <v/>
      </c>
    </row>
    <row r="592" customFormat="false" ht="18" hidden="false" customHeight="true" outlineLevel="0" collapsed="false">
      <c r="A592" s="32"/>
      <c r="B592" s="42"/>
      <c r="C592" s="32"/>
      <c r="D592" s="33"/>
      <c r="E592" s="32"/>
      <c r="F592" s="32"/>
      <c r="G592" s="58" t="str">
        <f aca="false">IF(OR($A592="",$C592=""),"",IF(COUNTIF(Atividades!$G$3:$G$302,IFERROR(INDEX(Equipamentos!$C$3:$C$62,MATCH($A592,Equipamentos!$A$3:$A$62,0)),"")&amp;"|"&amp;$C592)=0,"Fora do catálogo",""))</f>
        <v/>
      </c>
    </row>
    <row r="593" customFormat="false" ht="18" hidden="false" customHeight="true" outlineLevel="0" collapsed="false">
      <c r="A593" s="32"/>
      <c r="B593" s="42"/>
      <c r="C593" s="32"/>
      <c r="D593" s="33"/>
      <c r="E593" s="32"/>
      <c r="F593" s="32"/>
      <c r="G593" s="58" t="str">
        <f aca="false">IF(OR($A593="",$C593=""),"",IF(COUNTIF(Atividades!$G$3:$G$302,IFERROR(INDEX(Equipamentos!$C$3:$C$62,MATCH($A593,Equipamentos!$A$3:$A$62,0)),"")&amp;"|"&amp;$C593)=0,"Fora do catálogo",""))</f>
        <v/>
      </c>
    </row>
    <row r="594" customFormat="false" ht="18" hidden="false" customHeight="true" outlineLevel="0" collapsed="false">
      <c r="A594" s="32"/>
      <c r="B594" s="42"/>
      <c r="C594" s="32"/>
      <c r="D594" s="33"/>
      <c r="E594" s="32"/>
      <c r="F594" s="32"/>
      <c r="G594" s="58" t="str">
        <f aca="false">IF(OR($A594="",$C594=""),"",IF(COUNTIF(Atividades!$G$3:$G$302,IFERROR(INDEX(Equipamentos!$C$3:$C$62,MATCH($A594,Equipamentos!$A$3:$A$62,0)),"")&amp;"|"&amp;$C594)=0,"Fora do catálogo",""))</f>
        <v/>
      </c>
    </row>
    <row r="595" customFormat="false" ht="18" hidden="false" customHeight="true" outlineLevel="0" collapsed="false">
      <c r="A595" s="32"/>
      <c r="B595" s="42"/>
      <c r="C595" s="32"/>
      <c r="D595" s="33"/>
      <c r="E595" s="32"/>
      <c r="F595" s="32"/>
      <c r="G595" s="58" t="str">
        <f aca="false">IF(OR($A595="",$C595=""),"",IF(COUNTIF(Atividades!$G$3:$G$302,IFERROR(INDEX(Equipamentos!$C$3:$C$62,MATCH($A595,Equipamentos!$A$3:$A$62,0)),"")&amp;"|"&amp;$C595)=0,"Fora do catálogo",""))</f>
        <v/>
      </c>
    </row>
    <row r="596" customFormat="false" ht="18" hidden="false" customHeight="true" outlineLevel="0" collapsed="false">
      <c r="A596" s="32"/>
      <c r="B596" s="42"/>
      <c r="C596" s="32"/>
      <c r="D596" s="33"/>
      <c r="E596" s="32"/>
      <c r="F596" s="32"/>
      <c r="G596" s="58" t="str">
        <f aca="false">IF(OR($A596="",$C596=""),"",IF(COUNTIF(Atividades!$G$3:$G$302,IFERROR(INDEX(Equipamentos!$C$3:$C$62,MATCH($A596,Equipamentos!$A$3:$A$62,0)),"")&amp;"|"&amp;$C596)=0,"Fora do catálogo",""))</f>
        <v/>
      </c>
    </row>
    <row r="597" customFormat="false" ht="18" hidden="false" customHeight="true" outlineLevel="0" collapsed="false">
      <c r="A597" s="32"/>
      <c r="B597" s="42"/>
      <c r="C597" s="32"/>
      <c r="D597" s="33"/>
      <c r="E597" s="32"/>
      <c r="F597" s="32"/>
      <c r="G597" s="58" t="str">
        <f aca="false">IF(OR($A597="",$C597=""),"",IF(COUNTIF(Atividades!$G$3:$G$302,IFERROR(INDEX(Equipamentos!$C$3:$C$62,MATCH($A597,Equipamentos!$A$3:$A$62,0)),"")&amp;"|"&amp;$C597)=0,"Fora do catálogo",""))</f>
        <v/>
      </c>
    </row>
    <row r="598" customFormat="false" ht="18" hidden="false" customHeight="true" outlineLevel="0" collapsed="false">
      <c r="A598" s="32"/>
      <c r="B598" s="42"/>
      <c r="C598" s="32"/>
      <c r="D598" s="33"/>
      <c r="E598" s="32"/>
      <c r="F598" s="32"/>
      <c r="G598" s="58" t="str">
        <f aca="false">IF(OR($A598="",$C598=""),"",IF(COUNTIF(Atividades!$G$3:$G$302,IFERROR(INDEX(Equipamentos!$C$3:$C$62,MATCH($A598,Equipamentos!$A$3:$A$62,0)),"")&amp;"|"&amp;$C598)=0,"Fora do catálogo",""))</f>
        <v/>
      </c>
    </row>
    <row r="599" customFormat="false" ht="18" hidden="false" customHeight="true" outlineLevel="0" collapsed="false">
      <c r="A599" s="32"/>
      <c r="B599" s="42"/>
      <c r="C599" s="32"/>
      <c r="D599" s="33"/>
      <c r="E599" s="32"/>
      <c r="F599" s="32"/>
      <c r="G599" s="58" t="str">
        <f aca="false">IF(OR($A599="",$C599=""),"",IF(COUNTIF(Atividades!$G$3:$G$302,IFERROR(INDEX(Equipamentos!$C$3:$C$62,MATCH($A599,Equipamentos!$A$3:$A$62,0)),"")&amp;"|"&amp;$C599)=0,"Fora do catálogo",""))</f>
        <v/>
      </c>
    </row>
    <row r="600" customFormat="false" ht="18" hidden="false" customHeight="true" outlineLevel="0" collapsed="false">
      <c r="A600" s="32"/>
      <c r="B600" s="42"/>
      <c r="C600" s="32"/>
      <c r="D600" s="33"/>
      <c r="E600" s="32"/>
      <c r="F600" s="32"/>
      <c r="G600" s="58" t="str">
        <f aca="false">IF(OR($A600="",$C600=""),"",IF(COUNTIF(Atividades!$G$3:$G$302,IFERROR(INDEX(Equipamentos!$C$3:$C$62,MATCH($A600,Equipamentos!$A$3:$A$62,0)),"")&amp;"|"&amp;$C600)=0,"Fora do catálogo",""))</f>
        <v/>
      </c>
    </row>
    <row r="601" customFormat="false" ht="18" hidden="false" customHeight="true" outlineLevel="0" collapsed="false">
      <c r="A601" s="32"/>
      <c r="B601" s="42"/>
      <c r="C601" s="32"/>
      <c r="D601" s="33"/>
      <c r="E601" s="32"/>
      <c r="F601" s="32"/>
      <c r="G601" s="58" t="str">
        <f aca="false">IF(OR($A601="",$C601=""),"",IF(COUNTIF(Atividades!$G$3:$G$302,IFERROR(INDEX(Equipamentos!$C$3:$C$62,MATCH($A601,Equipamentos!$A$3:$A$62,0)),"")&amp;"|"&amp;$C601)=0,"Fora do catálogo",""))</f>
        <v/>
      </c>
    </row>
    <row r="602" customFormat="false" ht="18" hidden="false" customHeight="true" outlineLevel="0" collapsed="false">
      <c r="A602" s="32"/>
      <c r="B602" s="42"/>
      <c r="C602" s="32"/>
      <c r="D602" s="33"/>
      <c r="E602" s="32"/>
      <c r="F602" s="32"/>
      <c r="G602" s="58" t="str">
        <f aca="false">IF(OR($A602="",$C602=""),"",IF(COUNTIF(Atividades!$G$3:$G$302,IFERROR(INDEX(Equipamentos!$C$3:$C$62,MATCH($A602,Equipamentos!$A$3:$A$62,0)),"")&amp;"|"&amp;$C602)=0,"Fora do catálogo",""))</f>
        <v/>
      </c>
    </row>
    <row r="603" customFormat="false" ht="18" hidden="false" customHeight="true" outlineLevel="0" collapsed="false">
      <c r="A603" s="32"/>
      <c r="B603" s="42"/>
      <c r="C603" s="32"/>
      <c r="D603" s="33"/>
      <c r="E603" s="32"/>
      <c r="F603" s="32"/>
      <c r="G603" s="58" t="str">
        <f aca="false">IF(OR($A603="",$C603=""),"",IF(COUNTIF(Atividades!$G$3:$G$302,IFERROR(INDEX(Equipamentos!$C$3:$C$62,MATCH($A603,Equipamentos!$A$3:$A$62,0)),"")&amp;"|"&amp;$C603)=0,"Fora do catálogo",""))</f>
        <v/>
      </c>
    </row>
    <row r="604" customFormat="false" ht="18" hidden="false" customHeight="true" outlineLevel="0" collapsed="false">
      <c r="A604" s="32"/>
      <c r="B604" s="42"/>
      <c r="C604" s="32"/>
      <c r="D604" s="33"/>
      <c r="E604" s="32"/>
      <c r="F604" s="32"/>
      <c r="G604" s="58" t="str">
        <f aca="false">IF(OR($A604="",$C604=""),"",IF(COUNTIF(Atividades!$G$3:$G$302,IFERROR(INDEX(Equipamentos!$C$3:$C$62,MATCH($A604,Equipamentos!$A$3:$A$62,0)),"")&amp;"|"&amp;$C604)=0,"Fora do catálogo",""))</f>
        <v/>
      </c>
    </row>
    <row r="605" customFormat="false" ht="18" hidden="false" customHeight="true" outlineLevel="0" collapsed="false">
      <c r="A605" s="32"/>
      <c r="B605" s="42"/>
      <c r="C605" s="32"/>
      <c r="D605" s="33"/>
      <c r="E605" s="32"/>
      <c r="F605" s="32"/>
      <c r="G605" s="58" t="str">
        <f aca="false">IF(OR($A605="",$C605=""),"",IF(COUNTIF(Atividades!$G$3:$G$302,IFERROR(INDEX(Equipamentos!$C$3:$C$62,MATCH($A605,Equipamentos!$A$3:$A$62,0)),"")&amp;"|"&amp;$C605)=0,"Fora do catálogo",""))</f>
        <v/>
      </c>
    </row>
    <row r="606" customFormat="false" ht="18" hidden="false" customHeight="true" outlineLevel="0" collapsed="false">
      <c r="A606" s="32"/>
      <c r="B606" s="42"/>
      <c r="C606" s="32"/>
      <c r="D606" s="33"/>
      <c r="E606" s="32"/>
      <c r="F606" s="32"/>
      <c r="G606" s="58" t="str">
        <f aca="false">IF(OR($A606="",$C606=""),"",IF(COUNTIF(Atividades!$G$3:$G$302,IFERROR(INDEX(Equipamentos!$C$3:$C$62,MATCH($A606,Equipamentos!$A$3:$A$62,0)),"")&amp;"|"&amp;$C606)=0,"Fora do catálogo",""))</f>
        <v/>
      </c>
    </row>
    <row r="607" customFormat="false" ht="18" hidden="false" customHeight="true" outlineLevel="0" collapsed="false">
      <c r="A607" s="32"/>
      <c r="B607" s="42"/>
      <c r="C607" s="32"/>
      <c r="D607" s="33"/>
      <c r="E607" s="32"/>
      <c r="F607" s="32"/>
      <c r="G607" s="58" t="str">
        <f aca="false">IF(OR($A607="",$C607=""),"",IF(COUNTIF(Atividades!$G$3:$G$302,IFERROR(INDEX(Equipamentos!$C$3:$C$62,MATCH($A607,Equipamentos!$A$3:$A$62,0)),"")&amp;"|"&amp;$C607)=0,"Fora do catálogo",""))</f>
        <v/>
      </c>
    </row>
    <row r="608" customFormat="false" ht="18" hidden="false" customHeight="true" outlineLevel="0" collapsed="false">
      <c r="A608" s="32"/>
      <c r="B608" s="42"/>
      <c r="C608" s="32"/>
      <c r="D608" s="33"/>
      <c r="E608" s="32"/>
      <c r="F608" s="32"/>
      <c r="G608" s="58" t="str">
        <f aca="false">IF(OR($A608="",$C608=""),"",IF(COUNTIF(Atividades!$G$3:$G$302,IFERROR(INDEX(Equipamentos!$C$3:$C$62,MATCH($A608,Equipamentos!$A$3:$A$62,0)),"")&amp;"|"&amp;$C608)=0,"Fora do catálogo",""))</f>
        <v/>
      </c>
    </row>
    <row r="609" customFormat="false" ht="18" hidden="false" customHeight="true" outlineLevel="0" collapsed="false">
      <c r="A609" s="32"/>
      <c r="B609" s="42"/>
      <c r="C609" s="32"/>
      <c r="D609" s="33"/>
      <c r="E609" s="32"/>
      <c r="F609" s="32"/>
      <c r="G609" s="58" t="str">
        <f aca="false">IF(OR($A609="",$C609=""),"",IF(COUNTIF(Atividades!$G$3:$G$302,IFERROR(INDEX(Equipamentos!$C$3:$C$62,MATCH($A609,Equipamentos!$A$3:$A$62,0)),"")&amp;"|"&amp;$C609)=0,"Fora do catálogo",""))</f>
        <v/>
      </c>
    </row>
    <row r="610" customFormat="false" ht="18" hidden="false" customHeight="true" outlineLevel="0" collapsed="false">
      <c r="A610" s="32"/>
      <c r="B610" s="42"/>
      <c r="C610" s="32"/>
      <c r="D610" s="33"/>
      <c r="E610" s="32"/>
      <c r="F610" s="32"/>
      <c r="G610" s="58" t="str">
        <f aca="false">IF(OR($A610="",$C610=""),"",IF(COUNTIF(Atividades!$G$3:$G$302,IFERROR(INDEX(Equipamentos!$C$3:$C$62,MATCH($A610,Equipamentos!$A$3:$A$62,0)),"")&amp;"|"&amp;$C610)=0,"Fora do catálogo",""))</f>
        <v/>
      </c>
    </row>
    <row r="611" customFormat="false" ht="18" hidden="false" customHeight="true" outlineLevel="0" collapsed="false">
      <c r="A611" s="32"/>
      <c r="B611" s="42"/>
      <c r="C611" s="32"/>
      <c r="D611" s="33"/>
      <c r="E611" s="32"/>
      <c r="F611" s="32"/>
      <c r="G611" s="58" t="str">
        <f aca="false">IF(OR($A611="",$C611=""),"",IF(COUNTIF(Atividades!$G$3:$G$302,IFERROR(INDEX(Equipamentos!$C$3:$C$62,MATCH($A611,Equipamentos!$A$3:$A$62,0)),"")&amp;"|"&amp;$C611)=0,"Fora do catálogo",""))</f>
        <v/>
      </c>
    </row>
    <row r="612" customFormat="false" ht="18" hidden="false" customHeight="true" outlineLevel="0" collapsed="false">
      <c r="A612" s="32"/>
      <c r="B612" s="42"/>
      <c r="C612" s="32"/>
      <c r="D612" s="33"/>
      <c r="E612" s="32"/>
      <c r="F612" s="32"/>
      <c r="G612" s="58" t="str">
        <f aca="false">IF(OR($A612="",$C612=""),"",IF(COUNTIF(Atividades!$G$3:$G$302,IFERROR(INDEX(Equipamentos!$C$3:$C$62,MATCH($A612,Equipamentos!$A$3:$A$62,0)),"")&amp;"|"&amp;$C612)=0,"Fora do catálogo",""))</f>
        <v/>
      </c>
    </row>
    <row r="613" customFormat="false" ht="18" hidden="false" customHeight="true" outlineLevel="0" collapsed="false">
      <c r="A613" s="32"/>
      <c r="B613" s="42"/>
      <c r="C613" s="32"/>
      <c r="D613" s="33"/>
      <c r="E613" s="32"/>
      <c r="F613" s="32"/>
      <c r="G613" s="58" t="str">
        <f aca="false">IF(OR($A613="",$C613=""),"",IF(COUNTIF(Atividades!$G$3:$G$302,IFERROR(INDEX(Equipamentos!$C$3:$C$62,MATCH($A613,Equipamentos!$A$3:$A$62,0)),"")&amp;"|"&amp;$C613)=0,"Fora do catálogo",""))</f>
        <v/>
      </c>
    </row>
    <row r="614" customFormat="false" ht="18" hidden="false" customHeight="true" outlineLevel="0" collapsed="false">
      <c r="A614" s="32"/>
      <c r="B614" s="42"/>
      <c r="C614" s="32"/>
      <c r="D614" s="33"/>
      <c r="E614" s="32"/>
      <c r="F614" s="32"/>
      <c r="G614" s="58" t="str">
        <f aca="false">IF(OR($A614="",$C614=""),"",IF(COUNTIF(Atividades!$G$3:$G$302,IFERROR(INDEX(Equipamentos!$C$3:$C$62,MATCH($A614,Equipamentos!$A$3:$A$62,0)),"")&amp;"|"&amp;$C614)=0,"Fora do catálogo",""))</f>
        <v/>
      </c>
    </row>
    <row r="615" customFormat="false" ht="18" hidden="false" customHeight="true" outlineLevel="0" collapsed="false">
      <c r="A615" s="32"/>
      <c r="B615" s="42"/>
      <c r="C615" s="32"/>
      <c r="D615" s="33"/>
      <c r="E615" s="32"/>
      <c r="F615" s="32"/>
      <c r="G615" s="58" t="str">
        <f aca="false">IF(OR($A615="",$C615=""),"",IF(COUNTIF(Atividades!$G$3:$G$302,IFERROR(INDEX(Equipamentos!$C$3:$C$62,MATCH($A615,Equipamentos!$A$3:$A$62,0)),"")&amp;"|"&amp;$C615)=0,"Fora do catálogo",""))</f>
        <v/>
      </c>
    </row>
    <row r="616" customFormat="false" ht="18" hidden="false" customHeight="true" outlineLevel="0" collapsed="false">
      <c r="A616" s="32"/>
      <c r="B616" s="42"/>
      <c r="C616" s="32"/>
      <c r="D616" s="33"/>
      <c r="E616" s="32"/>
      <c r="F616" s="32"/>
      <c r="G616" s="58" t="str">
        <f aca="false">IF(OR($A616="",$C616=""),"",IF(COUNTIF(Atividades!$G$3:$G$302,IFERROR(INDEX(Equipamentos!$C$3:$C$62,MATCH($A616,Equipamentos!$A$3:$A$62,0)),"")&amp;"|"&amp;$C616)=0,"Fora do catálogo",""))</f>
        <v/>
      </c>
    </row>
    <row r="617" customFormat="false" ht="18" hidden="false" customHeight="true" outlineLevel="0" collapsed="false">
      <c r="A617" s="32"/>
      <c r="B617" s="42"/>
      <c r="C617" s="32"/>
      <c r="D617" s="33"/>
      <c r="E617" s="32"/>
      <c r="F617" s="32"/>
      <c r="G617" s="58" t="str">
        <f aca="false">IF(OR($A617="",$C617=""),"",IF(COUNTIF(Atividades!$G$3:$G$302,IFERROR(INDEX(Equipamentos!$C$3:$C$62,MATCH($A617,Equipamentos!$A$3:$A$62,0)),"")&amp;"|"&amp;$C617)=0,"Fora do catálogo",""))</f>
        <v/>
      </c>
    </row>
    <row r="618" customFormat="false" ht="18" hidden="false" customHeight="true" outlineLevel="0" collapsed="false">
      <c r="A618" s="32"/>
      <c r="B618" s="42"/>
      <c r="C618" s="32"/>
      <c r="D618" s="33"/>
      <c r="E618" s="32"/>
      <c r="F618" s="32"/>
      <c r="G618" s="58" t="str">
        <f aca="false">IF(OR($A618="",$C618=""),"",IF(COUNTIF(Atividades!$G$3:$G$302,IFERROR(INDEX(Equipamentos!$C$3:$C$62,MATCH($A618,Equipamentos!$A$3:$A$62,0)),"")&amp;"|"&amp;$C618)=0,"Fora do catálogo",""))</f>
        <v/>
      </c>
    </row>
    <row r="619" customFormat="false" ht="18" hidden="false" customHeight="true" outlineLevel="0" collapsed="false">
      <c r="A619" s="32"/>
      <c r="B619" s="42"/>
      <c r="C619" s="32"/>
      <c r="D619" s="33"/>
      <c r="E619" s="32"/>
      <c r="F619" s="32"/>
      <c r="G619" s="58" t="str">
        <f aca="false">IF(OR($A619="",$C619=""),"",IF(COUNTIF(Atividades!$G$3:$G$302,IFERROR(INDEX(Equipamentos!$C$3:$C$62,MATCH($A619,Equipamentos!$A$3:$A$62,0)),"")&amp;"|"&amp;$C619)=0,"Fora do catálogo",""))</f>
        <v/>
      </c>
    </row>
    <row r="620" customFormat="false" ht="18" hidden="false" customHeight="true" outlineLevel="0" collapsed="false">
      <c r="A620" s="32"/>
      <c r="B620" s="42"/>
      <c r="C620" s="32"/>
      <c r="D620" s="33"/>
      <c r="E620" s="32"/>
      <c r="F620" s="32"/>
      <c r="G620" s="58" t="str">
        <f aca="false">IF(OR($A620="",$C620=""),"",IF(COUNTIF(Atividades!$G$3:$G$302,IFERROR(INDEX(Equipamentos!$C$3:$C$62,MATCH($A620,Equipamentos!$A$3:$A$62,0)),"")&amp;"|"&amp;$C620)=0,"Fora do catálogo",""))</f>
        <v/>
      </c>
    </row>
    <row r="621" customFormat="false" ht="18" hidden="false" customHeight="true" outlineLevel="0" collapsed="false">
      <c r="A621" s="32"/>
      <c r="B621" s="42"/>
      <c r="C621" s="32"/>
      <c r="D621" s="33"/>
      <c r="E621" s="32"/>
      <c r="F621" s="32"/>
      <c r="G621" s="58" t="str">
        <f aca="false">IF(OR($A621="",$C621=""),"",IF(COUNTIF(Atividades!$G$3:$G$302,IFERROR(INDEX(Equipamentos!$C$3:$C$62,MATCH($A621,Equipamentos!$A$3:$A$62,0)),"")&amp;"|"&amp;$C621)=0,"Fora do catálogo",""))</f>
        <v/>
      </c>
    </row>
    <row r="622" customFormat="false" ht="18" hidden="false" customHeight="true" outlineLevel="0" collapsed="false">
      <c r="A622" s="32"/>
      <c r="B622" s="42"/>
      <c r="C622" s="32"/>
      <c r="D622" s="33"/>
      <c r="E622" s="32"/>
      <c r="F622" s="32"/>
      <c r="G622" s="58" t="str">
        <f aca="false">IF(OR($A622="",$C622=""),"",IF(COUNTIF(Atividades!$G$3:$G$302,IFERROR(INDEX(Equipamentos!$C$3:$C$62,MATCH($A622,Equipamentos!$A$3:$A$62,0)),"")&amp;"|"&amp;$C622)=0,"Fora do catálogo",""))</f>
        <v/>
      </c>
    </row>
    <row r="623" customFormat="false" ht="18" hidden="false" customHeight="true" outlineLevel="0" collapsed="false">
      <c r="A623" s="32"/>
      <c r="B623" s="42"/>
      <c r="C623" s="32"/>
      <c r="D623" s="33"/>
      <c r="E623" s="32"/>
      <c r="F623" s="32"/>
      <c r="G623" s="58" t="str">
        <f aca="false">IF(OR($A623="",$C623=""),"",IF(COUNTIF(Atividades!$G$3:$G$302,IFERROR(INDEX(Equipamentos!$C$3:$C$62,MATCH($A623,Equipamentos!$A$3:$A$62,0)),"")&amp;"|"&amp;$C623)=0,"Fora do catálogo",""))</f>
        <v/>
      </c>
    </row>
    <row r="624" customFormat="false" ht="18" hidden="false" customHeight="true" outlineLevel="0" collapsed="false">
      <c r="A624" s="32"/>
      <c r="B624" s="42"/>
      <c r="C624" s="32"/>
      <c r="D624" s="33"/>
      <c r="E624" s="32"/>
      <c r="F624" s="32"/>
      <c r="G624" s="58" t="str">
        <f aca="false">IF(OR($A624="",$C624=""),"",IF(COUNTIF(Atividades!$G$3:$G$302,IFERROR(INDEX(Equipamentos!$C$3:$C$62,MATCH($A624,Equipamentos!$A$3:$A$62,0)),"")&amp;"|"&amp;$C624)=0,"Fora do catálogo",""))</f>
        <v/>
      </c>
    </row>
    <row r="625" customFormat="false" ht="18" hidden="false" customHeight="true" outlineLevel="0" collapsed="false">
      <c r="A625" s="32"/>
      <c r="B625" s="42"/>
      <c r="C625" s="32"/>
      <c r="D625" s="33"/>
      <c r="E625" s="32"/>
      <c r="F625" s="32"/>
      <c r="G625" s="58" t="str">
        <f aca="false">IF(OR($A625="",$C625=""),"",IF(COUNTIF(Atividades!$G$3:$G$302,IFERROR(INDEX(Equipamentos!$C$3:$C$62,MATCH($A625,Equipamentos!$A$3:$A$62,0)),"")&amp;"|"&amp;$C625)=0,"Fora do catálogo",""))</f>
        <v/>
      </c>
    </row>
    <row r="626" customFormat="false" ht="18" hidden="false" customHeight="true" outlineLevel="0" collapsed="false">
      <c r="A626" s="32"/>
      <c r="B626" s="42"/>
      <c r="C626" s="32"/>
      <c r="D626" s="33"/>
      <c r="E626" s="32"/>
      <c r="F626" s="32"/>
      <c r="G626" s="58" t="str">
        <f aca="false">IF(OR($A626="",$C626=""),"",IF(COUNTIF(Atividades!$G$3:$G$302,IFERROR(INDEX(Equipamentos!$C$3:$C$62,MATCH($A626,Equipamentos!$A$3:$A$62,0)),"")&amp;"|"&amp;$C626)=0,"Fora do catálogo",""))</f>
        <v/>
      </c>
    </row>
    <row r="627" customFormat="false" ht="18" hidden="false" customHeight="true" outlineLevel="0" collapsed="false">
      <c r="A627" s="32"/>
      <c r="B627" s="42"/>
      <c r="C627" s="32"/>
      <c r="D627" s="33"/>
      <c r="E627" s="32"/>
      <c r="F627" s="32"/>
      <c r="G627" s="58" t="str">
        <f aca="false">IF(OR($A627="",$C627=""),"",IF(COUNTIF(Atividades!$G$3:$G$302,IFERROR(INDEX(Equipamentos!$C$3:$C$62,MATCH($A627,Equipamentos!$A$3:$A$62,0)),"")&amp;"|"&amp;$C627)=0,"Fora do catálogo",""))</f>
        <v/>
      </c>
    </row>
    <row r="628" customFormat="false" ht="18" hidden="false" customHeight="true" outlineLevel="0" collapsed="false">
      <c r="A628" s="32"/>
      <c r="B628" s="42"/>
      <c r="C628" s="32"/>
      <c r="D628" s="33"/>
      <c r="E628" s="32"/>
      <c r="F628" s="32"/>
      <c r="G628" s="58" t="str">
        <f aca="false">IF(OR($A628="",$C628=""),"",IF(COUNTIF(Atividades!$G$3:$G$302,IFERROR(INDEX(Equipamentos!$C$3:$C$62,MATCH($A628,Equipamentos!$A$3:$A$62,0)),"")&amp;"|"&amp;$C628)=0,"Fora do catálogo",""))</f>
        <v/>
      </c>
    </row>
    <row r="629" customFormat="false" ht="18" hidden="false" customHeight="true" outlineLevel="0" collapsed="false">
      <c r="A629" s="32"/>
      <c r="B629" s="42"/>
      <c r="C629" s="32"/>
      <c r="D629" s="33"/>
      <c r="E629" s="32"/>
      <c r="F629" s="32"/>
      <c r="G629" s="58" t="str">
        <f aca="false">IF(OR($A629="",$C629=""),"",IF(COUNTIF(Atividades!$G$3:$G$302,IFERROR(INDEX(Equipamentos!$C$3:$C$62,MATCH($A629,Equipamentos!$A$3:$A$62,0)),"")&amp;"|"&amp;$C629)=0,"Fora do catálogo",""))</f>
        <v/>
      </c>
    </row>
    <row r="630" customFormat="false" ht="18" hidden="false" customHeight="true" outlineLevel="0" collapsed="false">
      <c r="A630" s="32"/>
      <c r="B630" s="42"/>
      <c r="C630" s="32"/>
      <c r="D630" s="33"/>
      <c r="E630" s="32"/>
      <c r="F630" s="32"/>
      <c r="G630" s="58" t="str">
        <f aca="false">IF(OR($A630="",$C630=""),"",IF(COUNTIF(Atividades!$G$3:$G$302,IFERROR(INDEX(Equipamentos!$C$3:$C$62,MATCH($A630,Equipamentos!$A$3:$A$62,0)),"")&amp;"|"&amp;$C630)=0,"Fora do catálogo",""))</f>
        <v/>
      </c>
    </row>
    <row r="631" customFormat="false" ht="18" hidden="false" customHeight="true" outlineLevel="0" collapsed="false">
      <c r="A631" s="32"/>
      <c r="B631" s="42"/>
      <c r="C631" s="32"/>
      <c r="D631" s="33"/>
      <c r="E631" s="32"/>
      <c r="F631" s="32"/>
      <c r="G631" s="58" t="str">
        <f aca="false">IF(OR($A631="",$C631=""),"",IF(COUNTIF(Atividades!$G$3:$G$302,IFERROR(INDEX(Equipamentos!$C$3:$C$62,MATCH($A631,Equipamentos!$A$3:$A$62,0)),"")&amp;"|"&amp;$C631)=0,"Fora do catálogo",""))</f>
        <v/>
      </c>
    </row>
    <row r="632" customFormat="false" ht="18" hidden="false" customHeight="true" outlineLevel="0" collapsed="false">
      <c r="A632" s="32"/>
      <c r="B632" s="42"/>
      <c r="C632" s="32"/>
      <c r="D632" s="33"/>
      <c r="E632" s="32"/>
      <c r="F632" s="32"/>
      <c r="G632" s="58" t="str">
        <f aca="false">IF(OR($A632="",$C632=""),"",IF(COUNTIF(Atividades!$G$3:$G$302,IFERROR(INDEX(Equipamentos!$C$3:$C$62,MATCH($A632,Equipamentos!$A$3:$A$62,0)),"")&amp;"|"&amp;$C632)=0,"Fora do catálogo",""))</f>
        <v/>
      </c>
    </row>
    <row r="633" customFormat="false" ht="18" hidden="false" customHeight="true" outlineLevel="0" collapsed="false">
      <c r="A633" s="32"/>
      <c r="B633" s="42"/>
      <c r="C633" s="32"/>
      <c r="D633" s="33"/>
      <c r="E633" s="32"/>
      <c r="F633" s="32"/>
      <c r="G633" s="58" t="str">
        <f aca="false">IF(OR($A633="",$C633=""),"",IF(COUNTIF(Atividades!$G$3:$G$302,IFERROR(INDEX(Equipamentos!$C$3:$C$62,MATCH($A633,Equipamentos!$A$3:$A$62,0)),"")&amp;"|"&amp;$C633)=0,"Fora do catálogo",""))</f>
        <v/>
      </c>
    </row>
    <row r="634" customFormat="false" ht="18" hidden="false" customHeight="true" outlineLevel="0" collapsed="false">
      <c r="A634" s="32"/>
      <c r="B634" s="42"/>
      <c r="C634" s="32"/>
      <c r="D634" s="33"/>
      <c r="E634" s="32"/>
      <c r="F634" s="32"/>
      <c r="G634" s="58" t="str">
        <f aca="false">IF(OR($A634="",$C634=""),"",IF(COUNTIF(Atividades!$G$3:$G$302,IFERROR(INDEX(Equipamentos!$C$3:$C$62,MATCH($A634,Equipamentos!$A$3:$A$62,0)),"")&amp;"|"&amp;$C634)=0,"Fora do catálogo",""))</f>
        <v/>
      </c>
    </row>
    <row r="635" customFormat="false" ht="18" hidden="false" customHeight="true" outlineLevel="0" collapsed="false">
      <c r="A635" s="32"/>
      <c r="B635" s="42"/>
      <c r="C635" s="32"/>
      <c r="D635" s="33"/>
      <c r="E635" s="32"/>
      <c r="F635" s="32"/>
      <c r="G635" s="58" t="str">
        <f aca="false">IF(OR($A635="",$C635=""),"",IF(COUNTIF(Atividades!$G$3:$G$302,IFERROR(INDEX(Equipamentos!$C$3:$C$62,MATCH($A635,Equipamentos!$A$3:$A$62,0)),"")&amp;"|"&amp;$C635)=0,"Fora do catálogo",""))</f>
        <v/>
      </c>
    </row>
    <row r="636" customFormat="false" ht="18" hidden="false" customHeight="true" outlineLevel="0" collapsed="false">
      <c r="A636" s="32"/>
      <c r="B636" s="42"/>
      <c r="C636" s="32"/>
      <c r="D636" s="33"/>
      <c r="E636" s="32"/>
      <c r="F636" s="32"/>
      <c r="G636" s="58" t="str">
        <f aca="false">IF(OR($A636="",$C636=""),"",IF(COUNTIF(Atividades!$G$3:$G$302,IFERROR(INDEX(Equipamentos!$C$3:$C$62,MATCH($A636,Equipamentos!$A$3:$A$62,0)),"")&amp;"|"&amp;$C636)=0,"Fora do catálogo",""))</f>
        <v/>
      </c>
    </row>
    <row r="637" customFormat="false" ht="18" hidden="false" customHeight="true" outlineLevel="0" collapsed="false">
      <c r="A637" s="32"/>
      <c r="B637" s="42"/>
      <c r="C637" s="32"/>
      <c r="D637" s="33"/>
      <c r="E637" s="32"/>
      <c r="F637" s="32"/>
      <c r="G637" s="58" t="str">
        <f aca="false">IF(OR($A637="",$C637=""),"",IF(COUNTIF(Atividades!$G$3:$G$302,IFERROR(INDEX(Equipamentos!$C$3:$C$62,MATCH($A637,Equipamentos!$A$3:$A$62,0)),"")&amp;"|"&amp;$C637)=0,"Fora do catálogo",""))</f>
        <v/>
      </c>
    </row>
    <row r="638" customFormat="false" ht="18" hidden="false" customHeight="true" outlineLevel="0" collapsed="false">
      <c r="A638" s="32"/>
      <c r="B638" s="42"/>
      <c r="C638" s="32"/>
      <c r="D638" s="33"/>
      <c r="E638" s="32"/>
      <c r="F638" s="32"/>
      <c r="G638" s="58" t="str">
        <f aca="false">IF(OR($A638="",$C638=""),"",IF(COUNTIF(Atividades!$G$3:$G$302,IFERROR(INDEX(Equipamentos!$C$3:$C$62,MATCH($A638,Equipamentos!$A$3:$A$62,0)),"")&amp;"|"&amp;$C638)=0,"Fora do catálogo",""))</f>
        <v/>
      </c>
    </row>
    <row r="639" customFormat="false" ht="18" hidden="false" customHeight="true" outlineLevel="0" collapsed="false">
      <c r="A639" s="32"/>
      <c r="B639" s="42"/>
      <c r="C639" s="32"/>
      <c r="D639" s="33"/>
      <c r="E639" s="32"/>
      <c r="F639" s="32"/>
      <c r="G639" s="58" t="str">
        <f aca="false">IF(OR($A639="",$C639=""),"",IF(COUNTIF(Atividades!$G$3:$G$302,IFERROR(INDEX(Equipamentos!$C$3:$C$62,MATCH($A639,Equipamentos!$A$3:$A$62,0)),"")&amp;"|"&amp;$C639)=0,"Fora do catálogo",""))</f>
        <v/>
      </c>
    </row>
    <row r="640" customFormat="false" ht="18" hidden="false" customHeight="true" outlineLevel="0" collapsed="false">
      <c r="A640" s="32"/>
      <c r="B640" s="42"/>
      <c r="C640" s="32"/>
      <c r="D640" s="33"/>
      <c r="E640" s="32"/>
      <c r="F640" s="32"/>
      <c r="G640" s="58" t="str">
        <f aca="false">IF(OR($A640="",$C640=""),"",IF(COUNTIF(Atividades!$G$3:$G$302,IFERROR(INDEX(Equipamentos!$C$3:$C$62,MATCH($A640,Equipamentos!$A$3:$A$62,0)),"")&amp;"|"&amp;$C640)=0,"Fora do catálogo",""))</f>
        <v/>
      </c>
    </row>
    <row r="641" customFormat="false" ht="18" hidden="false" customHeight="true" outlineLevel="0" collapsed="false">
      <c r="A641" s="32"/>
      <c r="B641" s="42"/>
      <c r="C641" s="32"/>
      <c r="D641" s="33"/>
      <c r="E641" s="32"/>
      <c r="F641" s="32"/>
      <c r="G641" s="58" t="str">
        <f aca="false">IF(OR($A641="",$C641=""),"",IF(COUNTIF(Atividades!$G$3:$G$302,IFERROR(INDEX(Equipamentos!$C$3:$C$62,MATCH($A641,Equipamentos!$A$3:$A$62,0)),"")&amp;"|"&amp;$C641)=0,"Fora do catálogo",""))</f>
        <v/>
      </c>
    </row>
    <row r="642" customFormat="false" ht="18" hidden="false" customHeight="true" outlineLevel="0" collapsed="false">
      <c r="A642" s="32"/>
      <c r="B642" s="42"/>
      <c r="C642" s="32"/>
      <c r="D642" s="33"/>
      <c r="E642" s="32"/>
      <c r="F642" s="32"/>
      <c r="G642" s="58" t="str">
        <f aca="false">IF(OR($A642="",$C642=""),"",IF(COUNTIF(Atividades!$G$3:$G$302,IFERROR(INDEX(Equipamentos!$C$3:$C$62,MATCH($A642,Equipamentos!$A$3:$A$62,0)),"")&amp;"|"&amp;$C642)=0,"Fora do catálogo",""))</f>
        <v/>
      </c>
    </row>
    <row r="643" customFormat="false" ht="18" hidden="false" customHeight="true" outlineLevel="0" collapsed="false">
      <c r="A643" s="32"/>
      <c r="B643" s="42"/>
      <c r="C643" s="32"/>
      <c r="D643" s="33"/>
      <c r="E643" s="32"/>
      <c r="F643" s="32"/>
      <c r="G643" s="58" t="str">
        <f aca="false">IF(OR($A643="",$C643=""),"",IF(COUNTIF(Atividades!$G$3:$G$302,IFERROR(INDEX(Equipamentos!$C$3:$C$62,MATCH($A643,Equipamentos!$A$3:$A$62,0)),"")&amp;"|"&amp;$C643)=0,"Fora do catálogo",""))</f>
        <v/>
      </c>
    </row>
    <row r="644" customFormat="false" ht="18" hidden="false" customHeight="true" outlineLevel="0" collapsed="false">
      <c r="A644" s="32"/>
      <c r="B644" s="42"/>
      <c r="C644" s="32"/>
      <c r="D644" s="33"/>
      <c r="E644" s="32"/>
      <c r="F644" s="32"/>
      <c r="G644" s="58" t="str">
        <f aca="false">IF(OR($A644="",$C644=""),"",IF(COUNTIF(Atividades!$G$3:$G$302,IFERROR(INDEX(Equipamentos!$C$3:$C$62,MATCH($A644,Equipamentos!$A$3:$A$62,0)),"")&amp;"|"&amp;$C644)=0,"Fora do catálogo",""))</f>
        <v/>
      </c>
    </row>
    <row r="645" customFormat="false" ht="18" hidden="false" customHeight="true" outlineLevel="0" collapsed="false">
      <c r="A645" s="32"/>
      <c r="B645" s="42"/>
      <c r="C645" s="32"/>
      <c r="D645" s="33"/>
      <c r="E645" s="32"/>
      <c r="F645" s="32"/>
      <c r="G645" s="58" t="str">
        <f aca="false">IF(OR($A645="",$C645=""),"",IF(COUNTIF(Atividades!$G$3:$G$302,IFERROR(INDEX(Equipamentos!$C$3:$C$62,MATCH($A645,Equipamentos!$A$3:$A$62,0)),"")&amp;"|"&amp;$C645)=0,"Fora do catálogo",""))</f>
        <v/>
      </c>
    </row>
    <row r="646" customFormat="false" ht="18" hidden="false" customHeight="true" outlineLevel="0" collapsed="false">
      <c r="A646" s="32"/>
      <c r="B646" s="42"/>
      <c r="C646" s="32"/>
      <c r="D646" s="33"/>
      <c r="E646" s="32"/>
      <c r="F646" s="32"/>
      <c r="G646" s="58" t="str">
        <f aca="false">IF(OR($A646="",$C646=""),"",IF(COUNTIF(Atividades!$G$3:$G$302,IFERROR(INDEX(Equipamentos!$C$3:$C$62,MATCH($A646,Equipamentos!$A$3:$A$62,0)),"")&amp;"|"&amp;$C646)=0,"Fora do catálogo",""))</f>
        <v/>
      </c>
    </row>
    <row r="647" customFormat="false" ht="18" hidden="false" customHeight="true" outlineLevel="0" collapsed="false">
      <c r="A647" s="32"/>
      <c r="B647" s="42"/>
      <c r="C647" s="32"/>
      <c r="D647" s="33"/>
      <c r="E647" s="32"/>
      <c r="F647" s="32"/>
      <c r="G647" s="58" t="str">
        <f aca="false">IF(OR($A647="",$C647=""),"",IF(COUNTIF(Atividades!$G$3:$G$302,IFERROR(INDEX(Equipamentos!$C$3:$C$62,MATCH($A647,Equipamentos!$A$3:$A$62,0)),"")&amp;"|"&amp;$C647)=0,"Fora do catálogo",""))</f>
        <v/>
      </c>
    </row>
    <row r="648" customFormat="false" ht="18" hidden="false" customHeight="true" outlineLevel="0" collapsed="false">
      <c r="A648" s="32"/>
      <c r="B648" s="42"/>
      <c r="C648" s="32"/>
      <c r="D648" s="33"/>
      <c r="E648" s="32"/>
      <c r="F648" s="32"/>
      <c r="G648" s="58" t="str">
        <f aca="false">IF(OR($A648="",$C648=""),"",IF(COUNTIF(Atividades!$G$3:$G$302,IFERROR(INDEX(Equipamentos!$C$3:$C$62,MATCH($A648,Equipamentos!$A$3:$A$62,0)),"")&amp;"|"&amp;$C648)=0,"Fora do catálogo",""))</f>
        <v/>
      </c>
    </row>
    <row r="649" customFormat="false" ht="18" hidden="false" customHeight="true" outlineLevel="0" collapsed="false">
      <c r="A649" s="32"/>
      <c r="B649" s="42"/>
      <c r="C649" s="32"/>
      <c r="D649" s="33"/>
      <c r="E649" s="32"/>
      <c r="F649" s="32"/>
      <c r="G649" s="58" t="str">
        <f aca="false">IF(OR($A649="",$C649=""),"",IF(COUNTIF(Atividades!$G$3:$G$302,IFERROR(INDEX(Equipamentos!$C$3:$C$62,MATCH($A649,Equipamentos!$A$3:$A$62,0)),"")&amp;"|"&amp;$C649)=0,"Fora do catálogo",""))</f>
        <v/>
      </c>
    </row>
    <row r="650" customFormat="false" ht="18" hidden="false" customHeight="true" outlineLevel="0" collapsed="false">
      <c r="A650" s="32"/>
      <c r="B650" s="42"/>
      <c r="C650" s="32"/>
      <c r="D650" s="33"/>
      <c r="E650" s="32"/>
      <c r="F650" s="32"/>
      <c r="G650" s="58" t="str">
        <f aca="false">IF(OR($A650="",$C650=""),"",IF(COUNTIF(Atividades!$G$3:$G$302,IFERROR(INDEX(Equipamentos!$C$3:$C$62,MATCH($A650,Equipamentos!$A$3:$A$62,0)),"")&amp;"|"&amp;$C650)=0,"Fora do catálogo",""))</f>
        <v/>
      </c>
    </row>
    <row r="651" customFormat="false" ht="18" hidden="false" customHeight="true" outlineLevel="0" collapsed="false">
      <c r="A651" s="32"/>
      <c r="B651" s="42"/>
      <c r="C651" s="32"/>
      <c r="D651" s="33"/>
      <c r="E651" s="32"/>
      <c r="F651" s="32"/>
      <c r="G651" s="58" t="str">
        <f aca="false">IF(OR($A651="",$C651=""),"",IF(COUNTIF(Atividades!$G$3:$G$302,IFERROR(INDEX(Equipamentos!$C$3:$C$62,MATCH($A651,Equipamentos!$A$3:$A$62,0)),"")&amp;"|"&amp;$C651)=0,"Fora do catálogo",""))</f>
        <v/>
      </c>
    </row>
    <row r="652" customFormat="false" ht="18" hidden="false" customHeight="true" outlineLevel="0" collapsed="false">
      <c r="A652" s="32"/>
      <c r="B652" s="42"/>
      <c r="C652" s="32"/>
      <c r="D652" s="33"/>
      <c r="E652" s="32"/>
      <c r="F652" s="32"/>
      <c r="G652" s="58" t="str">
        <f aca="false">IF(OR($A652="",$C652=""),"",IF(COUNTIF(Atividades!$G$3:$G$302,IFERROR(INDEX(Equipamentos!$C$3:$C$62,MATCH($A652,Equipamentos!$A$3:$A$62,0)),"")&amp;"|"&amp;$C652)=0,"Fora do catálogo",""))</f>
        <v/>
      </c>
    </row>
    <row r="653" customFormat="false" ht="18" hidden="false" customHeight="true" outlineLevel="0" collapsed="false">
      <c r="A653" s="32"/>
      <c r="B653" s="42"/>
      <c r="C653" s="32"/>
      <c r="D653" s="33"/>
      <c r="E653" s="32"/>
      <c r="F653" s="32"/>
      <c r="G653" s="58" t="str">
        <f aca="false">IF(OR($A653="",$C653=""),"",IF(COUNTIF(Atividades!$G$3:$G$302,IFERROR(INDEX(Equipamentos!$C$3:$C$62,MATCH($A653,Equipamentos!$A$3:$A$62,0)),"")&amp;"|"&amp;$C653)=0,"Fora do catálogo",""))</f>
        <v/>
      </c>
    </row>
    <row r="654" customFormat="false" ht="18" hidden="false" customHeight="true" outlineLevel="0" collapsed="false">
      <c r="A654" s="32"/>
      <c r="B654" s="42"/>
      <c r="C654" s="32"/>
      <c r="D654" s="33"/>
      <c r="E654" s="32"/>
      <c r="F654" s="32"/>
      <c r="G654" s="58" t="str">
        <f aca="false">IF(OR($A654="",$C654=""),"",IF(COUNTIF(Atividades!$G$3:$G$302,IFERROR(INDEX(Equipamentos!$C$3:$C$62,MATCH($A654,Equipamentos!$A$3:$A$62,0)),"")&amp;"|"&amp;$C654)=0,"Fora do catálogo",""))</f>
        <v/>
      </c>
    </row>
    <row r="655" customFormat="false" ht="18" hidden="false" customHeight="true" outlineLevel="0" collapsed="false">
      <c r="A655" s="32"/>
      <c r="B655" s="42"/>
      <c r="C655" s="32"/>
      <c r="D655" s="33"/>
      <c r="E655" s="32"/>
      <c r="F655" s="32"/>
      <c r="G655" s="58" t="str">
        <f aca="false">IF(OR($A655="",$C655=""),"",IF(COUNTIF(Atividades!$G$3:$G$302,IFERROR(INDEX(Equipamentos!$C$3:$C$62,MATCH($A655,Equipamentos!$A$3:$A$62,0)),"")&amp;"|"&amp;$C655)=0,"Fora do catálogo",""))</f>
        <v/>
      </c>
    </row>
    <row r="656" customFormat="false" ht="18" hidden="false" customHeight="true" outlineLevel="0" collapsed="false">
      <c r="A656" s="32"/>
      <c r="B656" s="42"/>
      <c r="C656" s="32"/>
      <c r="D656" s="33"/>
      <c r="E656" s="32"/>
      <c r="F656" s="32"/>
      <c r="G656" s="58" t="str">
        <f aca="false">IF(OR($A656="",$C656=""),"",IF(COUNTIF(Atividades!$G$3:$G$302,IFERROR(INDEX(Equipamentos!$C$3:$C$62,MATCH($A656,Equipamentos!$A$3:$A$62,0)),"")&amp;"|"&amp;$C656)=0,"Fora do catálogo",""))</f>
        <v/>
      </c>
    </row>
    <row r="657" customFormat="false" ht="18" hidden="false" customHeight="true" outlineLevel="0" collapsed="false">
      <c r="A657" s="32"/>
      <c r="B657" s="42"/>
      <c r="C657" s="32"/>
      <c r="D657" s="33"/>
      <c r="E657" s="32"/>
      <c r="F657" s="32"/>
      <c r="G657" s="58" t="str">
        <f aca="false">IF(OR($A657="",$C657=""),"",IF(COUNTIF(Atividades!$G$3:$G$302,IFERROR(INDEX(Equipamentos!$C$3:$C$62,MATCH($A657,Equipamentos!$A$3:$A$62,0)),"")&amp;"|"&amp;$C657)=0,"Fora do catálogo",""))</f>
        <v/>
      </c>
    </row>
    <row r="658" customFormat="false" ht="18" hidden="false" customHeight="true" outlineLevel="0" collapsed="false">
      <c r="A658" s="32"/>
      <c r="B658" s="42"/>
      <c r="C658" s="32"/>
      <c r="D658" s="33"/>
      <c r="E658" s="32"/>
      <c r="F658" s="32"/>
      <c r="G658" s="58" t="str">
        <f aca="false">IF(OR($A658="",$C658=""),"",IF(COUNTIF(Atividades!$G$3:$G$302,IFERROR(INDEX(Equipamentos!$C$3:$C$62,MATCH($A658,Equipamentos!$A$3:$A$62,0)),"")&amp;"|"&amp;$C658)=0,"Fora do catálogo",""))</f>
        <v/>
      </c>
    </row>
    <row r="659" customFormat="false" ht="18" hidden="false" customHeight="true" outlineLevel="0" collapsed="false">
      <c r="A659" s="32"/>
      <c r="B659" s="42"/>
      <c r="C659" s="32"/>
      <c r="D659" s="33"/>
      <c r="E659" s="32"/>
      <c r="F659" s="32"/>
      <c r="G659" s="58" t="str">
        <f aca="false">IF(OR($A659="",$C659=""),"",IF(COUNTIF(Atividades!$G$3:$G$302,IFERROR(INDEX(Equipamentos!$C$3:$C$62,MATCH($A659,Equipamentos!$A$3:$A$62,0)),"")&amp;"|"&amp;$C659)=0,"Fora do catálogo",""))</f>
        <v/>
      </c>
    </row>
    <row r="660" customFormat="false" ht="18" hidden="false" customHeight="true" outlineLevel="0" collapsed="false">
      <c r="A660" s="32"/>
      <c r="B660" s="42"/>
      <c r="C660" s="32"/>
      <c r="D660" s="33"/>
      <c r="E660" s="32"/>
      <c r="F660" s="32"/>
      <c r="G660" s="58" t="str">
        <f aca="false">IF(OR($A660="",$C660=""),"",IF(COUNTIF(Atividades!$G$3:$G$302,IFERROR(INDEX(Equipamentos!$C$3:$C$62,MATCH($A660,Equipamentos!$A$3:$A$62,0)),"")&amp;"|"&amp;$C660)=0,"Fora do catálogo",""))</f>
        <v/>
      </c>
    </row>
    <row r="661" customFormat="false" ht="18" hidden="false" customHeight="true" outlineLevel="0" collapsed="false">
      <c r="A661" s="32"/>
      <c r="B661" s="42"/>
      <c r="C661" s="32"/>
      <c r="D661" s="33"/>
      <c r="E661" s="32"/>
      <c r="F661" s="32"/>
      <c r="G661" s="58" t="str">
        <f aca="false">IF(OR($A661="",$C661=""),"",IF(COUNTIF(Atividades!$G$3:$G$302,IFERROR(INDEX(Equipamentos!$C$3:$C$62,MATCH($A661,Equipamentos!$A$3:$A$62,0)),"")&amp;"|"&amp;$C661)=0,"Fora do catálogo",""))</f>
        <v/>
      </c>
    </row>
    <row r="662" customFormat="false" ht="18" hidden="false" customHeight="true" outlineLevel="0" collapsed="false">
      <c r="A662" s="32"/>
      <c r="B662" s="42"/>
      <c r="C662" s="32"/>
      <c r="D662" s="33"/>
      <c r="E662" s="32"/>
      <c r="F662" s="32"/>
      <c r="G662" s="58" t="str">
        <f aca="false">IF(OR($A662="",$C662=""),"",IF(COUNTIF(Atividades!$G$3:$G$302,IFERROR(INDEX(Equipamentos!$C$3:$C$62,MATCH($A662,Equipamentos!$A$3:$A$62,0)),"")&amp;"|"&amp;$C662)=0,"Fora do catálogo",""))</f>
        <v/>
      </c>
    </row>
    <row r="663" customFormat="false" ht="18" hidden="false" customHeight="true" outlineLevel="0" collapsed="false">
      <c r="A663" s="32"/>
      <c r="B663" s="42"/>
      <c r="C663" s="32"/>
      <c r="D663" s="33"/>
      <c r="E663" s="32"/>
      <c r="F663" s="32"/>
      <c r="G663" s="58" t="str">
        <f aca="false">IF(OR($A663="",$C663=""),"",IF(COUNTIF(Atividades!$G$3:$G$302,IFERROR(INDEX(Equipamentos!$C$3:$C$62,MATCH($A663,Equipamentos!$A$3:$A$62,0)),"")&amp;"|"&amp;$C663)=0,"Fora do catálogo",""))</f>
        <v/>
      </c>
    </row>
    <row r="664" customFormat="false" ht="18" hidden="false" customHeight="true" outlineLevel="0" collapsed="false">
      <c r="A664" s="32"/>
      <c r="B664" s="42"/>
      <c r="C664" s="32"/>
      <c r="D664" s="33"/>
      <c r="E664" s="32"/>
      <c r="F664" s="32"/>
      <c r="G664" s="58" t="str">
        <f aca="false">IF(OR($A664="",$C664=""),"",IF(COUNTIF(Atividades!$G$3:$G$302,IFERROR(INDEX(Equipamentos!$C$3:$C$62,MATCH($A664,Equipamentos!$A$3:$A$62,0)),"")&amp;"|"&amp;$C664)=0,"Fora do catálogo",""))</f>
        <v/>
      </c>
    </row>
    <row r="665" customFormat="false" ht="18" hidden="false" customHeight="true" outlineLevel="0" collapsed="false">
      <c r="A665" s="32"/>
      <c r="B665" s="42"/>
      <c r="C665" s="32"/>
      <c r="D665" s="33"/>
      <c r="E665" s="32"/>
      <c r="F665" s="32"/>
      <c r="G665" s="58" t="str">
        <f aca="false">IF(OR($A665="",$C665=""),"",IF(COUNTIF(Atividades!$G$3:$G$302,IFERROR(INDEX(Equipamentos!$C$3:$C$62,MATCH($A665,Equipamentos!$A$3:$A$62,0)),"")&amp;"|"&amp;$C665)=0,"Fora do catálogo",""))</f>
        <v/>
      </c>
    </row>
    <row r="666" customFormat="false" ht="18" hidden="false" customHeight="true" outlineLevel="0" collapsed="false">
      <c r="A666" s="32"/>
      <c r="B666" s="42"/>
      <c r="C666" s="32"/>
      <c r="D666" s="33"/>
      <c r="E666" s="32"/>
      <c r="F666" s="32"/>
      <c r="G666" s="58" t="str">
        <f aca="false">IF(OR($A666="",$C666=""),"",IF(COUNTIF(Atividades!$G$3:$G$302,IFERROR(INDEX(Equipamentos!$C$3:$C$62,MATCH($A666,Equipamentos!$A$3:$A$62,0)),"")&amp;"|"&amp;$C666)=0,"Fora do catálogo",""))</f>
        <v/>
      </c>
    </row>
    <row r="667" customFormat="false" ht="18" hidden="false" customHeight="true" outlineLevel="0" collapsed="false">
      <c r="A667" s="32"/>
      <c r="B667" s="42"/>
      <c r="C667" s="32"/>
      <c r="D667" s="33"/>
      <c r="E667" s="32"/>
      <c r="F667" s="32"/>
      <c r="G667" s="58" t="str">
        <f aca="false">IF(OR($A667="",$C667=""),"",IF(COUNTIF(Atividades!$G$3:$G$302,IFERROR(INDEX(Equipamentos!$C$3:$C$62,MATCH($A667,Equipamentos!$A$3:$A$62,0)),"")&amp;"|"&amp;$C667)=0,"Fora do catálogo",""))</f>
        <v/>
      </c>
    </row>
    <row r="668" customFormat="false" ht="18" hidden="false" customHeight="true" outlineLevel="0" collapsed="false">
      <c r="A668" s="32"/>
      <c r="B668" s="42"/>
      <c r="C668" s="32"/>
      <c r="D668" s="33"/>
      <c r="E668" s="32"/>
      <c r="F668" s="32"/>
      <c r="G668" s="58" t="str">
        <f aca="false">IF(OR($A668="",$C668=""),"",IF(COUNTIF(Atividades!$G$3:$G$302,IFERROR(INDEX(Equipamentos!$C$3:$C$62,MATCH($A668,Equipamentos!$A$3:$A$62,0)),"")&amp;"|"&amp;$C668)=0,"Fora do catálogo",""))</f>
        <v/>
      </c>
    </row>
    <row r="669" customFormat="false" ht="18" hidden="false" customHeight="true" outlineLevel="0" collapsed="false">
      <c r="A669" s="32"/>
      <c r="B669" s="42"/>
      <c r="C669" s="32"/>
      <c r="D669" s="33"/>
      <c r="E669" s="32"/>
      <c r="F669" s="32"/>
      <c r="G669" s="58" t="str">
        <f aca="false">IF(OR($A669="",$C669=""),"",IF(COUNTIF(Atividades!$G$3:$G$302,IFERROR(INDEX(Equipamentos!$C$3:$C$62,MATCH($A669,Equipamentos!$A$3:$A$62,0)),"")&amp;"|"&amp;$C669)=0,"Fora do catálogo",""))</f>
        <v/>
      </c>
    </row>
    <row r="670" customFormat="false" ht="18" hidden="false" customHeight="true" outlineLevel="0" collapsed="false">
      <c r="A670" s="32"/>
      <c r="B670" s="42"/>
      <c r="C670" s="32"/>
      <c r="D670" s="33"/>
      <c r="E670" s="32"/>
      <c r="F670" s="32"/>
      <c r="G670" s="58" t="str">
        <f aca="false">IF(OR($A670="",$C670=""),"",IF(COUNTIF(Atividades!$G$3:$G$302,IFERROR(INDEX(Equipamentos!$C$3:$C$62,MATCH($A670,Equipamentos!$A$3:$A$62,0)),"")&amp;"|"&amp;$C670)=0,"Fora do catálogo",""))</f>
        <v/>
      </c>
    </row>
    <row r="671" customFormat="false" ht="18" hidden="false" customHeight="true" outlineLevel="0" collapsed="false">
      <c r="A671" s="32"/>
      <c r="B671" s="42"/>
      <c r="C671" s="32"/>
      <c r="D671" s="33"/>
      <c r="E671" s="32"/>
      <c r="F671" s="32"/>
      <c r="G671" s="58" t="str">
        <f aca="false">IF(OR($A671="",$C671=""),"",IF(COUNTIF(Atividades!$G$3:$G$302,IFERROR(INDEX(Equipamentos!$C$3:$C$62,MATCH($A671,Equipamentos!$A$3:$A$62,0)),"")&amp;"|"&amp;$C671)=0,"Fora do catálogo",""))</f>
        <v/>
      </c>
    </row>
    <row r="672" customFormat="false" ht="18" hidden="false" customHeight="true" outlineLevel="0" collapsed="false">
      <c r="A672" s="32"/>
      <c r="B672" s="42"/>
      <c r="C672" s="32"/>
      <c r="D672" s="33"/>
      <c r="E672" s="32"/>
      <c r="F672" s="32"/>
      <c r="G672" s="58" t="str">
        <f aca="false">IF(OR($A672="",$C672=""),"",IF(COUNTIF(Atividades!$G$3:$G$302,IFERROR(INDEX(Equipamentos!$C$3:$C$62,MATCH($A672,Equipamentos!$A$3:$A$62,0)),"")&amp;"|"&amp;$C672)=0,"Fora do catálogo",""))</f>
        <v/>
      </c>
    </row>
    <row r="673" customFormat="false" ht="18" hidden="false" customHeight="true" outlineLevel="0" collapsed="false">
      <c r="A673" s="32"/>
      <c r="B673" s="42"/>
      <c r="C673" s="32"/>
      <c r="D673" s="33"/>
      <c r="E673" s="32"/>
      <c r="F673" s="32"/>
      <c r="G673" s="58" t="str">
        <f aca="false">IF(OR($A673="",$C673=""),"",IF(COUNTIF(Atividades!$G$3:$G$302,IFERROR(INDEX(Equipamentos!$C$3:$C$62,MATCH($A673,Equipamentos!$A$3:$A$62,0)),"")&amp;"|"&amp;$C673)=0,"Fora do catálogo",""))</f>
        <v/>
      </c>
    </row>
    <row r="674" customFormat="false" ht="18" hidden="false" customHeight="true" outlineLevel="0" collapsed="false">
      <c r="A674" s="32"/>
      <c r="B674" s="42"/>
      <c r="C674" s="32"/>
      <c r="D674" s="33"/>
      <c r="E674" s="32"/>
      <c r="F674" s="32"/>
      <c r="G674" s="58" t="str">
        <f aca="false">IF(OR($A674="",$C674=""),"",IF(COUNTIF(Atividades!$G$3:$G$302,IFERROR(INDEX(Equipamentos!$C$3:$C$62,MATCH($A674,Equipamentos!$A$3:$A$62,0)),"")&amp;"|"&amp;$C674)=0,"Fora do catálogo",""))</f>
        <v/>
      </c>
    </row>
    <row r="675" customFormat="false" ht="18" hidden="false" customHeight="true" outlineLevel="0" collapsed="false">
      <c r="A675" s="32"/>
      <c r="B675" s="42"/>
      <c r="C675" s="32"/>
      <c r="D675" s="33"/>
      <c r="E675" s="32"/>
      <c r="F675" s="32"/>
      <c r="G675" s="58" t="str">
        <f aca="false">IF(OR($A675="",$C675=""),"",IF(COUNTIF(Atividades!$G$3:$G$302,IFERROR(INDEX(Equipamentos!$C$3:$C$62,MATCH($A675,Equipamentos!$A$3:$A$62,0)),"")&amp;"|"&amp;$C675)=0,"Fora do catálogo",""))</f>
        <v/>
      </c>
    </row>
    <row r="676" customFormat="false" ht="18" hidden="false" customHeight="true" outlineLevel="0" collapsed="false">
      <c r="A676" s="32"/>
      <c r="B676" s="42"/>
      <c r="C676" s="32"/>
      <c r="D676" s="33"/>
      <c r="E676" s="32"/>
      <c r="F676" s="32"/>
      <c r="G676" s="58" t="str">
        <f aca="false">IF(OR($A676="",$C676=""),"",IF(COUNTIF(Atividades!$G$3:$G$302,IFERROR(INDEX(Equipamentos!$C$3:$C$62,MATCH($A676,Equipamentos!$A$3:$A$62,0)),"")&amp;"|"&amp;$C676)=0,"Fora do catálogo",""))</f>
        <v/>
      </c>
    </row>
    <row r="677" customFormat="false" ht="18" hidden="false" customHeight="true" outlineLevel="0" collapsed="false">
      <c r="A677" s="32"/>
      <c r="B677" s="42"/>
      <c r="C677" s="32"/>
      <c r="D677" s="33"/>
      <c r="E677" s="32"/>
      <c r="F677" s="32"/>
      <c r="G677" s="58" t="str">
        <f aca="false">IF(OR($A677="",$C677=""),"",IF(COUNTIF(Atividades!$G$3:$G$302,IFERROR(INDEX(Equipamentos!$C$3:$C$62,MATCH($A677,Equipamentos!$A$3:$A$62,0)),"")&amp;"|"&amp;$C677)=0,"Fora do catálogo",""))</f>
        <v/>
      </c>
    </row>
    <row r="678" customFormat="false" ht="18" hidden="false" customHeight="true" outlineLevel="0" collapsed="false">
      <c r="A678" s="32"/>
      <c r="B678" s="42"/>
      <c r="C678" s="32"/>
      <c r="D678" s="33"/>
      <c r="E678" s="32"/>
      <c r="F678" s="32"/>
      <c r="G678" s="58" t="str">
        <f aca="false">IF(OR($A678="",$C678=""),"",IF(COUNTIF(Atividades!$G$3:$G$302,IFERROR(INDEX(Equipamentos!$C$3:$C$62,MATCH($A678,Equipamentos!$A$3:$A$62,0)),"")&amp;"|"&amp;$C678)=0,"Fora do catálogo",""))</f>
        <v/>
      </c>
    </row>
    <row r="679" customFormat="false" ht="18" hidden="false" customHeight="true" outlineLevel="0" collapsed="false">
      <c r="A679" s="32"/>
      <c r="B679" s="42"/>
      <c r="C679" s="32"/>
      <c r="D679" s="33"/>
      <c r="E679" s="32"/>
      <c r="F679" s="32"/>
      <c r="G679" s="58" t="str">
        <f aca="false">IF(OR($A679="",$C679=""),"",IF(COUNTIF(Atividades!$G$3:$G$302,IFERROR(INDEX(Equipamentos!$C$3:$C$62,MATCH($A679,Equipamentos!$A$3:$A$62,0)),"")&amp;"|"&amp;$C679)=0,"Fora do catálogo",""))</f>
        <v/>
      </c>
    </row>
    <row r="680" customFormat="false" ht="18" hidden="false" customHeight="true" outlineLevel="0" collapsed="false">
      <c r="A680" s="32"/>
      <c r="B680" s="42"/>
      <c r="C680" s="32"/>
      <c r="D680" s="33"/>
      <c r="E680" s="32"/>
      <c r="F680" s="32"/>
      <c r="G680" s="58" t="str">
        <f aca="false">IF(OR($A680="",$C680=""),"",IF(COUNTIF(Atividades!$G$3:$G$302,IFERROR(INDEX(Equipamentos!$C$3:$C$62,MATCH($A680,Equipamentos!$A$3:$A$62,0)),"")&amp;"|"&amp;$C680)=0,"Fora do catálogo",""))</f>
        <v/>
      </c>
    </row>
    <row r="681" customFormat="false" ht="18" hidden="false" customHeight="true" outlineLevel="0" collapsed="false">
      <c r="A681" s="32"/>
      <c r="B681" s="42"/>
      <c r="C681" s="32"/>
      <c r="D681" s="33"/>
      <c r="E681" s="32"/>
      <c r="F681" s="32"/>
      <c r="G681" s="58" t="str">
        <f aca="false">IF(OR($A681="",$C681=""),"",IF(COUNTIF(Atividades!$G$3:$G$302,IFERROR(INDEX(Equipamentos!$C$3:$C$62,MATCH($A681,Equipamentos!$A$3:$A$62,0)),"")&amp;"|"&amp;$C681)=0,"Fora do catálogo",""))</f>
        <v/>
      </c>
    </row>
    <row r="682" customFormat="false" ht="18" hidden="false" customHeight="true" outlineLevel="0" collapsed="false">
      <c r="A682" s="32"/>
      <c r="B682" s="42"/>
      <c r="C682" s="32"/>
      <c r="D682" s="33"/>
      <c r="E682" s="32"/>
      <c r="F682" s="32"/>
      <c r="G682" s="58" t="str">
        <f aca="false">IF(OR($A682="",$C682=""),"",IF(COUNTIF(Atividades!$G$3:$G$302,IFERROR(INDEX(Equipamentos!$C$3:$C$62,MATCH($A682,Equipamentos!$A$3:$A$62,0)),"")&amp;"|"&amp;$C682)=0,"Fora do catálogo",""))</f>
        <v/>
      </c>
    </row>
    <row r="683" customFormat="false" ht="18" hidden="false" customHeight="true" outlineLevel="0" collapsed="false">
      <c r="A683" s="32"/>
      <c r="B683" s="42"/>
      <c r="C683" s="32"/>
      <c r="D683" s="33"/>
      <c r="E683" s="32"/>
      <c r="F683" s="32"/>
      <c r="G683" s="58" t="str">
        <f aca="false">IF(OR($A683="",$C683=""),"",IF(COUNTIF(Atividades!$G$3:$G$302,IFERROR(INDEX(Equipamentos!$C$3:$C$62,MATCH($A683,Equipamentos!$A$3:$A$62,0)),"")&amp;"|"&amp;$C683)=0,"Fora do catálogo",""))</f>
        <v/>
      </c>
    </row>
    <row r="684" customFormat="false" ht="18" hidden="false" customHeight="true" outlineLevel="0" collapsed="false">
      <c r="A684" s="32"/>
      <c r="B684" s="42"/>
      <c r="C684" s="32"/>
      <c r="D684" s="33"/>
      <c r="E684" s="32"/>
      <c r="F684" s="32"/>
      <c r="G684" s="58" t="str">
        <f aca="false">IF(OR($A684="",$C684=""),"",IF(COUNTIF(Atividades!$G$3:$G$302,IFERROR(INDEX(Equipamentos!$C$3:$C$62,MATCH($A684,Equipamentos!$A$3:$A$62,0)),"")&amp;"|"&amp;$C684)=0,"Fora do catálogo",""))</f>
        <v/>
      </c>
    </row>
    <row r="685" customFormat="false" ht="18" hidden="false" customHeight="true" outlineLevel="0" collapsed="false">
      <c r="A685" s="32"/>
      <c r="B685" s="42"/>
      <c r="C685" s="32"/>
      <c r="D685" s="33"/>
      <c r="E685" s="32"/>
      <c r="F685" s="32"/>
      <c r="G685" s="58" t="str">
        <f aca="false">IF(OR($A685="",$C685=""),"",IF(COUNTIF(Atividades!$G$3:$G$302,IFERROR(INDEX(Equipamentos!$C$3:$C$62,MATCH($A685,Equipamentos!$A$3:$A$62,0)),"")&amp;"|"&amp;$C685)=0,"Fora do catálogo",""))</f>
        <v/>
      </c>
    </row>
    <row r="686" customFormat="false" ht="18" hidden="false" customHeight="true" outlineLevel="0" collapsed="false">
      <c r="A686" s="32"/>
      <c r="B686" s="42"/>
      <c r="C686" s="32"/>
      <c r="D686" s="33"/>
      <c r="E686" s="32"/>
      <c r="F686" s="32"/>
      <c r="G686" s="58" t="str">
        <f aca="false">IF(OR($A686="",$C686=""),"",IF(COUNTIF(Atividades!$G$3:$G$302,IFERROR(INDEX(Equipamentos!$C$3:$C$62,MATCH($A686,Equipamentos!$A$3:$A$62,0)),"")&amp;"|"&amp;$C686)=0,"Fora do catálogo",""))</f>
        <v/>
      </c>
    </row>
    <row r="687" customFormat="false" ht="18" hidden="false" customHeight="true" outlineLevel="0" collapsed="false">
      <c r="A687" s="32"/>
      <c r="B687" s="42"/>
      <c r="C687" s="32"/>
      <c r="D687" s="33"/>
      <c r="E687" s="32"/>
      <c r="F687" s="32"/>
      <c r="G687" s="58" t="str">
        <f aca="false">IF(OR($A687="",$C687=""),"",IF(COUNTIF(Atividades!$G$3:$G$302,IFERROR(INDEX(Equipamentos!$C$3:$C$62,MATCH($A687,Equipamentos!$A$3:$A$62,0)),"")&amp;"|"&amp;$C687)=0,"Fora do catálogo",""))</f>
        <v/>
      </c>
    </row>
    <row r="688" customFormat="false" ht="18" hidden="false" customHeight="true" outlineLevel="0" collapsed="false">
      <c r="A688" s="32"/>
      <c r="B688" s="42"/>
      <c r="C688" s="32"/>
      <c r="D688" s="33"/>
      <c r="E688" s="32"/>
      <c r="F688" s="32"/>
      <c r="G688" s="58" t="str">
        <f aca="false">IF(OR($A688="",$C688=""),"",IF(COUNTIF(Atividades!$G$3:$G$302,IFERROR(INDEX(Equipamentos!$C$3:$C$62,MATCH($A688,Equipamentos!$A$3:$A$62,0)),"")&amp;"|"&amp;$C688)=0,"Fora do catálogo",""))</f>
        <v/>
      </c>
    </row>
    <row r="689" customFormat="false" ht="18" hidden="false" customHeight="true" outlineLevel="0" collapsed="false">
      <c r="A689" s="32"/>
      <c r="B689" s="42"/>
      <c r="C689" s="32"/>
      <c r="D689" s="33"/>
      <c r="E689" s="32"/>
      <c r="F689" s="32"/>
      <c r="G689" s="58" t="str">
        <f aca="false">IF(OR($A689="",$C689=""),"",IF(COUNTIF(Atividades!$G$3:$G$302,IFERROR(INDEX(Equipamentos!$C$3:$C$62,MATCH($A689,Equipamentos!$A$3:$A$62,0)),"")&amp;"|"&amp;$C689)=0,"Fora do catálogo",""))</f>
        <v/>
      </c>
    </row>
    <row r="690" customFormat="false" ht="18" hidden="false" customHeight="true" outlineLevel="0" collapsed="false">
      <c r="A690" s="32"/>
      <c r="B690" s="42"/>
      <c r="C690" s="32"/>
      <c r="D690" s="33"/>
      <c r="E690" s="32"/>
      <c r="F690" s="32"/>
      <c r="G690" s="58" t="str">
        <f aca="false">IF(OR($A690="",$C690=""),"",IF(COUNTIF(Atividades!$G$3:$G$302,IFERROR(INDEX(Equipamentos!$C$3:$C$62,MATCH($A690,Equipamentos!$A$3:$A$62,0)),"")&amp;"|"&amp;$C690)=0,"Fora do catálogo",""))</f>
        <v/>
      </c>
    </row>
    <row r="691" customFormat="false" ht="18" hidden="false" customHeight="true" outlineLevel="0" collapsed="false">
      <c r="A691" s="32"/>
      <c r="B691" s="42"/>
      <c r="C691" s="32"/>
      <c r="D691" s="33"/>
      <c r="E691" s="32"/>
      <c r="F691" s="32"/>
      <c r="G691" s="58" t="str">
        <f aca="false">IF(OR($A691="",$C691=""),"",IF(COUNTIF(Atividades!$G$3:$G$302,IFERROR(INDEX(Equipamentos!$C$3:$C$62,MATCH($A691,Equipamentos!$A$3:$A$62,0)),"")&amp;"|"&amp;$C691)=0,"Fora do catálogo",""))</f>
        <v/>
      </c>
    </row>
    <row r="692" customFormat="false" ht="18" hidden="false" customHeight="true" outlineLevel="0" collapsed="false">
      <c r="A692" s="32"/>
      <c r="B692" s="42"/>
      <c r="C692" s="32"/>
      <c r="D692" s="33"/>
      <c r="E692" s="32"/>
      <c r="F692" s="32"/>
      <c r="G692" s="58" t="str">
        <f aca="false">IF(OR($A692="",$C692=""),"",IF(COUNTIF(Atividades!$G$3:$G$302,IFERROR(INDEX(Equipamentos!$C$3:$C$62,MATCH($A692,Equipamentos!$A$3:$A$62,0)),"")&amp;"|"&amp;$C692)=0,"Fora do catálogo",""))</f>
        <v/>
      </c>
    </row>
    <row r="693" customFormat="false" ht="18" hidden="false" customHeight="true" outlineLevel="0" collapsed="false">
      <c r="A693" s="32"/>
      <c r="B693" s="42"/>
      <c r="C693" s="32"/>
      <c r="D693" s="33"/>
      <c r="E693" s="32"/>
      <c r="F693" s="32"/>
      <c r="G693" s="58" t="str">
        <f aca="false">IF(OR($A693="",$C693=""),"",IF(COUNTIF(Atividades!$G$3:$G$302,IFERROR(INDEX(Equipamentos!$C$3:$C$62,MATCH($A693,Equipamentos!$A$3:$A$62,0)),"")&amp;"|"&amp;$C693)=0,"Fora do catálogo",""))</f>
        <v/>
      </c>
    </row>
    <row r="694" customFormat="false" ht="18" hidden="false" customHeight="true" outlineLevel="0" collapsed="false">
      <c r="A694" s="32"/>
      <c r="B694" s="42"/>
      <c r="C694" s="32"/>
      <c r="D694" s="33"/>
      <c r="E694" s="32"/>
      <c r="F694" s="32"/>
      <c r="G694" s="58" t="str">
        <f aca="false">IF(OR($A694="",$C694=""),"",IF(COUNTIF(Atividades!$G$3:$G$302,IFERROR(INDEX(Equipamentos!$C$3:$C$62,MATCH($A694,Equipamentos!$A$3:$A$62,0)),"")&amp;"|"&amp;$C694)=0,"Fora do catálogo",""))</f>
        <v/>
      </c>
    </row>
    <row r="695" customFormat="false" ht="18" hidden="false" customHeight="true" outlineLevel="0" collapsed="false">
      <c r="A695" s="32"/>
      <c r="B695" s="42"/>
      <c r="C695" s="32"/>
      <c r="D695" s="33"/>
      <c r="E695" s="32"/>
      <c r="F695" s="32"/>
      <c r="G695" s="58" t="str">
        <f aca="false">IF(OR($A695="",$C695=""),"",IF(COUNTIF(Atividades!$G$3:$G$302,IFERROR(INDEX(Equipamentos!$C$3:$C$62,MATCH($A695,Equipamentos!$A$3:$A$62,0)),"")&amp;"|"&amp;$C695)=0,"Fora do catálogo",""))</f>
        <v/>
      </c>
    </row>
    <row r="696" customFormat="false" ht="18" hidden="false" customHeight="true" outlineLevel="0" collapsed="false">
      <c r="A696" s="32"/>
      <c r="B696" s="42"/>
      <c r="C696" s="32"/>
      <c r="D696" s="33"/>
      <c r="E696" s="32"/>
      <c r="F696" s="32"/>
      <c r="G696" s="58" t="str">
        <f aca="false">IF(OR($A696="",$C696=""),"",IF(COUNTIF(Atividades!$G$3:$G$302,IFERROR(INDEX(Equipamentos!$C$3:$C$62,MATCH($A696,Equipamentos!$A$3:$A$62,0)),"")&amp;"|"&amp;$C696)=0,"Fora do catálogo",""))</f>
        <v/>
      </c>
    </row>
    <row r="697" customFormat="false" ht="18" hidden="false" customHeight="true" outlineLevel="0" collapsed="false">
      <c r="A697" s="32"/>
      <c r="B697" s="42"/>
      <c r="C697" s="32"/>
      <c r="D697" s="33"/>
      <c r="E697" s="32"/>
      <c r="F697" s="32"/>
      <c r="G697" s="58" t="str">
        <f aca="false">IF(OR($A697="",$C697=""),"",IF(COUNTIF(Atividades!$G$3:$G$302,IFERROR(INDEX(Equipamentos!$C$3:$C$62,MATCH($A697,Equipamentos!$A$3:$A$62,0)),"")&amp;"|"&amp;$C697)=0,"Fora do catálogo",""))</f>
        <v/>
      </c>
    </row>
    <row r="698" customFormat="false" ht="18" hidden="false" customHeight="true" outlineLevel="0" collapsed="false">
      <c r="A698" s="32"/>
      <c r="B698" s="42"/>
      <c r="C698" s="32"/>
      <c r="D698" s="33"/>
      <c r="E698" s="32"/>
      <c r="F698" s="32"/>
      <c r="G698" s="58" t="str">
        <f aca="false">IF(OR($A698="",$C698=""),"",IF(COUNTIF(Atividades!$G$3:$G$302,IFERROR(INDEX(Equipamentos!$C$3:$C$62,MATCH($A698,Equipamentos!$A$3:$A$62,0)),"")&amp;"|"&amp;$C698)=0,"Fora do catálogo",""))</f>
        <v/>
      </c>
    </row>
    <row r="699" customFormat="false" ht="18" hidden="false" customHeight="true" outlineLevel="0" collapsed="false">
      <c r="A699" s="32"/>
      <c r="B699" s="42"/>
      <c r="C699" s="32"/>
      <c r="D699" s="33"/>
      <c r="E699" s="32"/>
      <c r="F699" s="32"/>
      <c r="G699" s="58" t="str">
        <f aca="false">IF(OR($A699="",$C699=""),"",IF(COUNTIF(Atividades!$G$3:$G$302,IFERROR(INDEX(Equipamentos!$C$3:$C$62,MATCH($A699,Equipamentos!$A$3:$A$62,0)),"")&amp;"|"&amp;$C699)=0,"Fora do catálogo",""))</f>
        <v/>
      </c>
    </row>
    <row r="700" customFormat="false" ht="18" hidden="false" customHeight="true" outlineLevel="0" collapsed="false">
      <c r="A700" s="32"/>
      <c r="B700" s="42"/>
      <c r="C700" s="32"/>
      <c r="D700" s="33"/>
      <c r="E700" s="32"/>
      <c r="F700" s="32"/>
      <c r="G700" s="58" t="str">
        <f aca="false">IF(OR($A700="",$C700=""),"",IF(COUNTIF(Atividades!$G$3:$G$302,IFERROR(INDEX(Equipamentos!$C$3:$C$62,MATCH($A700,Equipamentos!$A$3:$A$62,0)),"")&amp;"|"&amp;$C700)=0,"Fora do catálogo",""))</f>
        <v/>
      </c>
    </row>
    <row r="701" customFormat="false" ht="18" hidden="false" customHeight="true" outlineLevel="0" collapsed="false">
      <c r="A701" s="32"/>
      <c r="B701" s="42"/>
      <c r="C701" s="32"/>
      <c r="D701" s="33"/>
      <c r="E701" s="32"/>
      <c r="F701" s="32"/>
      <c r="G701" s="58" t="str">
        <f aca="false">IF(OR($A701="",$C701=""),"",IF(COUNTIF(Atividades!$G$3:$G$302,IFERROR(INDEX(Equipamentos!$C$3:$C$62,MATCH($A701,Equipamentos!$A$3:$A$62,0)),"")&amp;"|"&amp;$C701)=0,"Fora do catálogo",""))</f>
        <v/>
      </c>
    </row>
    <row r="702" customFormat="false" ht="18" hidden="false" customHeight="true" outlineLevel="0" collapsed="false">
      <c r="A702" s="32"/>
      <c r="B702" s="42"/>
      <c r="C702" s="32"/>
      <c r="D702" s="33"/>
      <c r="E702" s="32"/>
      <c r="F702" s="32"/>
      <c r="G702" s="58" t="str">
        <f aca="false">IF(OR($A702="",$C702=""),"",IF(COUNTIF(Atividades!$G$3:$G$302,IFERROR(INDEX(Equipamentos!$C$3:$C$62,MATCH($A702,Equipamentos!$A$3:$A$62,0)),"")&amp;"|"&amp;$C702)=0,"Fora do catálogo",""))</f>
        <v/>
      </c>
    </row>
    <row r="703" customFormat="false" ht="18" hidden="false" customHeight="true" outlineLevel="0" collapsed="false">
      <c r="A703" s="32"/>
      <c r="B703" s="42"/>
      <c r="C703" s="32"/>
      <c r="D703" s="33"/>
      <c r="E703" s="32"/>
      <c r="F703" s="32"/>
      <c r="G703" s="58" t="str">
        <f aca="false">IF(OR($A703="",$C703=""),"",IF(COUNTIF(Atividades!$G$3:$G$302,IFERROR(INDEX(Equipamentos!$C$3:$C$62,MATCH($A703,Equipamentos!$A$3:$A$62,0)),"")&amp;"|"&amp;$C703)=0,"Fora do catálogo",""))</f>
        <v/>
      </c>
    </row>
    <row r="704" customFormat="false" ht="18" hidden="false" customHeight="true" outlineLevel="0" collapsed="false">
      <c r="A704" s="32"/>
      <c r="B704" s="42"/>
      <c r="C704" s="32"/>
      <c r="D704" s="33"/>
      <c r="E704" s="32"/>
      <c r="F704" s="32"/>
      <c r="G704" s="58" t="str">
        <f aca="false">IF(OR($A704="",$C704=""),"",IF(COUNTIF(Atividades!$G$3:$G$302,IFERROR(INDEX(Equipamentos!$C$3:$C$62,MATCH($A704,Equipamentos!$A$3:$A$62,0)),"")&amp;"|"&amp;$C704)=0,"Fora do catálogo",""))</f>
        <v/>
      </c>
    </row>
    <row r="705" customFormat="false" ht="18" hidden="false" customHeight="true" outlineLevel="0" collapsed="false">
      <c r="A705" s="32"/>
      <c r="B705" s="42"/>
      <c r="C705" s="32"/>
      <c r="D705" s="33"/>
      <c r="E705" s="32"/>
      <c r="F705" s="32"/>
      <c r="G705" s="58" t="str">
        <f aca="false">IF(OR($A705="",$C705=""),"",IF(COUNTIF(Atividades!$G$3:$G$302,IFERROR(INDEX(Equipamentos!$C$3:$C$62,MATCH($A705,Equipamentos!$A$3:$A$62,0)),"")&amp;"|"&amp;$C705)=0,"Fora do catálogo",""))</f>
        <v/>
      </c>
    </row>
    <row r="706" customFormat="false" ht="18" hidden="false" customHeight="true" outlineLevel="0" collapsed="false">
      <c r="A706" s="32"/>
      <c r="B706" s="42"/>
      <c r="C706" s="32"/>
      <c r="D706" s="33"/>
      <c r="E706" s="32"/>
      <c r="F706" s="32"/>
      <c r="G706" s="58" t="str">
        <f aca="false">IF(OR($A706="",$C706=""),"",IF(COUNTIF(Atividades!$G$3:$G$302,IFERROR(INDEX(Equipamentos!$C$3:$C$62,MATCH($A706,Equipamentos!$A$3:$A$62,0)),"")&amp;"|"&amp;$C706)=0,"Fora do catálogo",""))</f>
        <v/>
      </c>
    </row>
    <row r="707" customFormat="false" ht="18" hidden="false" customHeight="true" outlineLevel="0" collapsed="false">
      <c r="A707" s="32"/>
      <c r="B707" s="42"/>
      <c r="C707" s="32"/>
      <c r="D707" s="33"/>
      <c r="E707" s="32"/>
      <c r="F707" s="32"/>
      <c r="G707" s="58" t="str">
        <f aca="false">IF(OR($A707="",$C707=""),"",IF(COUNTIF(Atividades!$G$3:$G$302,IFERROR(INDEX(Equipamentos!$C$3:$C$62,MATCH($A707,Equipamentos!$A$3:$A$62,0)),"")&amp;"|"&amp;$C707)=0,"Fora do catálogo",""))</f>
        <v/>
      </c>
    </row>
    <row r="708" customFormat="false" ht="18" hidden="false" customHeight="true" outlineLevel="0" collapsed="false">
      <c r="A708" s="32"/>
      <c r="B708" s="42"/>
      <c r="C708" s="32"/>
      <c r="D708" s="33"/>
      <c r="E708" s="32"/>
      <c r="F708" s="32"/>
      <c r="G708" s="58" t="str">
        <f aca="false">IF(OR($A708="",$C708=""),"",IF(COUNTIF(Atividades!$G$3:$G$302,IFERROR(INDEX(Equipamentos!$C$3:$C$62,MATCH($A708,Equipamentos!$A$3:$A$62,0)),"")&amp;"|"&amp;$C708)=0,"Fora do catálogo",""))</f>
        <v/>
      </c>
    </row>
    <row r="709" customFormat="false" ht="18" hidden="false" customHeight="true" outlineLevel="0" collapsed="false">
      <c r="A709" s="32"/>
      <c r="B709" s="42"/>
      <c r="C709" s="32"/>
      <c r="D709" s="33"/>
      <c r="E709" s="32"/>
      <c r="F709" s="32"/>
      <c r="G709" s="58" t="str">
        <f aca="false">IF(OR($A709="",$C709=""),"",IF(COUNTIF(Atividades!$G$3:$G$302,IFERROR(INDEX(Equipamentos!$C$3:$C$62,MATCH($A709,Equipamentos!$A$3:$A$62,0)),"")&amp;"|"&amp;$C709)=0,"Fora do catálogo",""))</f>
        <v/>
      </c>
    </row>
    <row r="710" customFormat="false" ht="18" hidden="false" customHeight="true" outlineLevel="0" collapsed="false">
      <c r="A710" s="32"/>
      <c r="B710" s="42"/>
      <c r="C710" s="32"/>
      <c r="D710" s="33"/>
      <c r="E710" s="32"/>
      <c r="F710" s="32"/>
      <c r="G710" s="58" t="str">
        <f aca="false">IF(OR($A710="",$C710=""),"",IF(COUNTIF(Atividades!$G$3:$G$302,IFERROR(INDEX(Equipamentos!$C$3:$C$62,MATCH($A710,Equipamentos!$A$3:$A$62,0)),"")&amp;"|"&amp;$C710)=0,"Fora do catálogo",""))</f>
        <v/>
      </c>
    </row>
    <row r="711" customFormat="false" ht="18" hidden="false" customHeight="true" outlineLevel="0" collapsed="false">
      <c r="A711" s="32"/>
      <c r="B711" s="42"/>
      <c r="C711" s="32"/>
      <c r="D711" s="33"/>
      <c r="E711" s="32"/>
      <c r="F711" s="32"/>
      <c r="G711" s="58" t="str">
        <f aca="false">IF(OR($A711="",$C711=""),"",IF(COUNTIF(Atividades!$G$3:$G$302,IFERROR(INDEX(Equipamentos!$C$3:$C$62,MATCH($A711,Equipamentos!$A$3:$A$62,0)),"")&amp;"|"&amp;$C711)=0,"Fora do catálogo",""))</f>
        <v/>
      </c>
    </row>
    <row r="712" customFormat="false" ht="18" hidden="false" customHeight="true" outlineLevel="0" collapsed="false">
      <c r="A712" s="32"/>
      <c r="B712" s="42"/>
      <c r="C712" s="32"/>
      <c r="D712" s="33"/>
      <c r="E712" s="32"/>
      <c r="F712" s="32"/>
      <c r="G712" s="58" t="str">
        <f aca="false">IF(OR($A712="",$C712=""),"",IF(COUNTIF(Atividades!$G$3:$G$302,IFERROR(INDEX(Equipamentos!$C$3:$C$62,MATCH($A712,Equipamentos!$A$3:$A$62,0)),"")&amp;"|"&amp;$C712)=0,"Fora do catálogo",""))</f>
        <v/>
      </c>
    </row>
    <row r="713" customFormat="false" ht="18" hidden="false" customHeight="true" outlineLevel="0" collapsed="false">
      <c r="A713" s="32"/>
      <c r="B713" s="42"/>
      <c r="C713" s="32"/>
      <c r="D713" s="33"/>
      <c r="E713" s="32"/>
      <c r="F713" s="32"/>
      <c r="G713" s="58" t="str">
        <f aca="false">IF(OR($A713="",$C713=""),"",IF(COUNTIF(Atividades!$G$3:$G$302,IFERROR(INDEX(Equipamentos!$C$3:$C$62,MATCH($A713,Equipamentos!$A$3:$A$62,0)),"")&amp;"|"&amp;$C713)=0,"Fora do catálogo",""))</f>
        <v/>
      </c>
    </row>
    <row r="714" customFormat="false" ht="18" hidden="false" customHeight="true" outlineLevel="0" collapsed="false">
      <c r="A714" s="32"/>
      <c r="B714" s="42"/>
      <c r="C714" s="32"/>
      <c r="D714" s="33"/>
      <c r="E714" s="32"/>
      <c r="F714" s="32"/>
      <c r="G714" s="58" t="str">
        <f aca="false">IF(OR($A714="",$C714=""),"",IF(COUNTIF(Atividades!$G$3:$G$302,IFERROR(INDEX(Equipamentos!$C$3:$C$62,MATCH($A714,Equipamentos!$A$3:$A$62,0)),"")&amp;"|"&amp;$C714)=0,"Fora do catálogo",""))</f>
        <v/>
      </c>
    </row>
    <row r="715" customFormat="false" ht="18" hidden="false" customHeight="true" outlineLevel="0" collapsed="false">
      <c r="A715" s="32"/>
      <c r="B715" s="42"/>
      <c r="C715" s="32"/>
      <c r="D715" s="33"/>
      <c r="E715" s="32"/>
      <c r="F715" s="32"/>
      <c r="G715" s="58" t="str">
        <f aca="false">IF(OR($A715="",$C715=""),"",IF(COUNTIF(Atividades!$G$3:$G$302,IFERROR(INDEX(Equipamentos!$C$3:$C$62,MATCH($A715,Equipamentos!$A$3:$A$62,0)),"")&amp;"|"&amp;$C715)=0,"Fora do catálogo",""))</f>
        <v/>
      </c>
    </row>
    <row r="716" customFormat="false" ht="18" hidden="false" customHeight="true" outlineLevel="0" collapsed="false">
      <c r="A716" s="32"/>
      <c r="B716" s="42"/>
      <c r="C716" s="32"/>
      <c r="D716" s="33"/>
      <c r="E716" s="32"/>
      <c r="F716" s="32"/>
      <c r="G716" s="58" t="str">
        <f aca="false">IF(OR($A716="",$C716=""),"",IF(COUNTIF(Atividades!$G$3:$G$302,IFERROR(INDEX(Equipamentos!$C$3:$C$62,MATCH($A716,Equipamentos!$A$3:$A$62,0)),"")&amp;"|"&amp;$C716)=0,"Fora do catálogo",""))</f>
        <v/>
      </c>
    </row>
    <row r="717" customFormat="false" ht="18" hidden="false" customHeight="true" outlineLevel="0" collapsed="false">
      <c r="A717" s="32"/>
      <c r="B717" s="42"/>
      <c r="C717" s="32"/>
      <c r="D717" s="33"/>
      <c r="E717" s="32"/>
      <c r="F717" s="32"/>
      <c r="G717" s="58" t="str">
        <f aca="false">IF(OR($A717="",$C717=""),"",IF(COUNTIF(Atividades!$G$3:$G$302,IFERROR(INDEX(Equipamentos!$C$3:$C$62,MATCH($A717,Equipamentos!$A$3:$A$62,0)),"")&amp;"|"&amp;$C717)=0,"Fora do catálogo",""))</f>
        <v/>
      </c>
    </row>
    <row r="718" customFormat="false" ht="18" hidden="false" customHeight="true" outlineLevel="0" collapsed="false">
      <c r="A718" s="32"/>
      <c r="B718" s="42"/>
      <c r="C718" s="32"/>
      <c r="D718" s="33"/>
      <c r="E718" s="32"/>
      <c r="F718" s="32"/>
      <c r="G718" s="58" t="str">
        <f aca="false">IF(OR($A718="",$C718=""),"",IF(COUNTIF(Atividades!$G$3:$G$302,IFERROR(INDEX(Equipamentos!$C$3:$C$62,MATCH($A718,Equipamentos!$A$3:$A$62,0)),"")&amp;"|"&amp;$C718)=0,"Fora do catálogo",""))</f>
        <v/>
      </c>
    </row>
    <row r="719" customFormat="false" ht="18" hidden="false" customHeight="true" outlineLevel="0" collapsed="false">
      <c r="A719" s="32"/>
      <c r="B719" s="42"/>
      <c r="C719" s="32"/>
      <c r="D719" s="33"/>
      <c r="E719" s="32"/>
      <c r="F719" s="32"/>
      <c r="G719" s="58" t="str">
        <f aca="false">IF(OR($A719="",$C719=""),"",IF(COUNTIF(Atividades!$G$3:$G$302,IFERROR(INDEX(Equipamentos!$C$3:$C$62,MATCH($A719,Equipamentos!$A$3:$A$62,0)),"")&amp;"|"&amp;$C719)=0,"Fora do catálogo",""))</f>
        <v/>
      </c>
    </row>
    <row r="720" customFormat="false" ht="18" hidden="false" customHeight="true" outlineLevel="0" collapsed="false">
      <c r="A720" s="32"/>
      <c r="B720" s="42"/>
      <c r="C720" s="32"/>
      <c r="D720" s="33"/>
      <c r="E720" s="32"/>
      <c r="F720" s="32"/>
      <c r="G720" s="58" t="str">
        <f aca="false">IF(OR($A720="",$C720=""),"",IF(COUNTIF(Atividades!$G$3:$G$302,IFERROR(INDEX(Equipamentos!$C$3:$C$62,MATCH($A720,Equipamentos!$A$3:$A$62,0)),"")&amp;"|"&amp;$C720)=0,"Fora do catálogo",""))</f>
        <v/>
      </c>
    </row>
    <row r="721" customFormat="false" ht="18" hidden="false" customHeight="true" outlineLevel="0" collapsed="false">
      <c r="A721" s="32"/>
      <c r="B721" s="42"/>
      <c r="C721" s="32"/>
      <c r="D721" s="33"/>
      <c r="E721" s="32"/>
      <c r="F721" s="32"/>
      <c r="G721" s="58" t="str">
        <f aca="false">IF(OR($A721="",$C721=""),"",IF(COUNTIF(Atividades!$G$3:$G$302,IFERROR(INDEX(Equipamentos!$C$3:$C$62,MATCH($A721,Equipamentos!$A$3:$A$62,0)),"")&amp;"|"&amp;$C721)=0,"Fora do catálogo",""))</f>
        <v/>
      </c>
    </row>
    <row r="722" customFormat="false" ht="18" hidden="false" customHeight="true" outlineLevel="0" collapsed="false">
      <c r="A722" s="32"/>
      <c r="B722" s="42"/>
      <c r="C722" s="32"/>
      <c r="D722" s="33"/>
      <c r="E722" s="32"/>
      <c r="F722" s="32"/>
      <c r="G722" s="58" t="str">
        <f aca="false">IF(OR($A722="",$C722=""),"",IF(COUNTIF(Atividades!$G$3:$G$302,IFERROR(INDEX(Equipamentos!$C$3:$C$62,MATCH($A722,Equipamentos!$A$3:$A$62,0)),"")&amp;"|"&amp;$C722)=0,"Fora do catálogo",""))</f>
        <v/>
      </c>
    </row>
    <row r="723" customFormat="false" ht="18" hidden="false" customHeight="true" outlineLevel="0" collapsed="false">
      <c r="A723" s="32"/>
      <c r="B723" s="42"/>
      <c r="C723" s="32"/>
      <c r="D723" s="33"/>
      <c r="E723" s="32"/>
      <c r="F723" s="32"/>
      <c r="G723" s="58" t="str">
        <f aca="false">IF(OR($A723="",$C723=""),"",IF(COUNTIF(Atividades!$G$3:$G$302,IFERROR(INDEX(Equipamentos!$C$3:$C$62,MATCH($A723,Equipamentos!$A$3:$A$62,0)),"")&amp;"|"&amp;$C723)=0,"Fora do catálogo",""))</f>
        <v/>
      </c>
    </row>
    <row r="724" customFormat="false" ht="18" hidden="false" customHeight="true" outlineLevel="0" collapsed="false">
      <c r="A724" s="32"/>
      <c r="B724" s="42"/>
      <c r="C724" s="32"/>
      <c r="D724" s="33"/>
      <c r="E724" s="32"/>
      <c r="F724" s="32"/>
      <c r="G724" s="58" t="str">
        <f aca="false">IF(OR($A724="",$C724=""),"",IF(COUNTIF(Atividades!$G$3:$G$302,IFERROR(INDEX(Equipamentos!$C$3:$C$62,MATCH($A724,Equipamentos!$A$3:$A$62,0)),"")&amp;"|"&amp;$C724)=0,"Fora do catálogo",""))</f>
        <v/>
      </c>
    </row>
    <row r="725" customFormat="false" ht="18" hidden="false" customHeight="true" outlineLevel="0" collapsed="false">
      <c r="A725" s="32"/>
      <c r="B725" s="42"/>
      <c r="C725" s="32"/>
      <c r="D725" s="33"/>
      <c r="E725" s="32"/>
      <c r="F725" s="32"/>
      <c r="G725" s="58" t="str">
        <f aca="false">IF(OR($A725="",$C725=""),"",IF(COUNTIF(Atividades!$G$3:$G$302,IFERROR(INDEX(Equipamentos!$C$3:$C$62,MATCH($A725,Equipamentos!$A$3:$A$62,0)),"")&amp;"|"&amp;$C725)=0,"Fora do catálogo",""))</f>
        <v/>
      </c>
    </row>
    <row r="726" customFormat="false" ht="18" hidden="false" customHeight="true" outlineLevel="0" collapsed="false">
      <c r="A726" s="32"/>
      <c r="B726" s="42"/>
      <c r="C726" s="32"/>
      <c r="D726" s="33"/>
      <c r="E726" s="32"/>
      <c r="F726" s="32"/>
      <c r="G726" s="58" t="str">
        <f aca="false">IF(OR($A726="",$C726=""),"",IF(COUNTIF(Atividades!$G$3:$G$302,IFERROR(INDEX(Equipamentos!$C$3:$C$62,MATCH($A726,Equipamentos!$A$3:$A$62,0)),"")&amp;"|"&amp;$C726)=0,"Fora do catálogo",""))</f>
        <v/>
      </c>
    </row>
    <row r="727" customFormat="false" ht="18" hidden="false" customHeight="true" outlineLevel="0" collapsed="false">
      <c r="A727" s="32"/>
      <c r="B727" s="42"/>
      <c r="C727" s="32"/>
      <c r="D727" s="33"/>
      <c r="E727" s="32"/>
      <c r="F727" s="32"/>
      <c r="G727" s="58" t="str">
        <f aca="false">IF(OR($A727="",$C727=""),"",IF(COUNTIF(Atividades!$G$3:$G$302,IFERROR(INDEX(Equipamentos!$C$3:$C$62,MATCH($A727,Equipamentos!$A$3:$A$62,0)),"")&amp;"|"&amp;$C727)=0,"Fora do catálogo",""))</f>
        <v/>
      </c>
    </row>
    <row r="728" customFormat="false" ht="18" hidden="false" customHeight="true" outlineLevel="0" collapsed="false">
      <c r="A728" s="32"/>
      <c r="B728" s="42"/>
      <c r="C728" s="32"/>
      <c r="D728" s="33"/>
      <c r="E728" s="32"/>
      <c r="F728" s="32"/>
      <c r="G728" s="58" t="str">
        <f aca="false">IF(OR($A728="",$C728=""),"",IF(COUNTIF(Atividades!$G$3:$G$302,IFERROR(INDEX(Equipamentos!$C$3:$C$62,MATCH($A728,Equipamentos!$A$3:$A$62,0)),"")&amp;"|"&amp;$C728)=0,"Fora do catálogo",""))</f>
        <v/>
      </c>
    </row>
    <row r="729" customFormat="false" ht="18" hidden="false" customHeight="true" outlineLevel="0" collapsed="false">
      <c r="A729" s="32"/>
      <c r="B729" s="42"/>
      <c r="C729" s="32"/>
      <c r="D729" s="33"/>
      <c r="E729" s="32"/>
      <c r="F729" s="32"/>
      <c r="G729" s="58" t="str">
        <f aca="false">IF(OR($A729="",$C729=""),"",IF(COUNTIF(Atividades!$G$3:$G$302,IFERROR(INDEX(Equipamentos!$C$3:$C$62,MATCH($A729,Equipamentos!$A$3:$A$62,0)),"")&amp;"|"&amp;$C729)=0,"Fora do catálogo",""))</f>
        <v/>
      </c>
    </row>
    <row r="730" customFormat="false" ht="18" hidden="false" customHeight="true" outlineLevel="0" collapsed="false">
      <c r="A730" s="32"/>
      <c r="B730" s="42"/>
      <c r="C730" s="32"/>
      <c r="D730" s="33"/>
      <c r="E730" s="32"/>
      <c r="F730" s="32"/>
      <c r="G730" s="58" t="str">
        <f aca="false">IF(OR($A730="",$C730=""),"",IF(COUNTIF(Atividades!$G$3:$G$302,IFERROR(INDEX(Equipamentos!$C$3:$C$62,MATCH($A730,Equipamentos!$A$3:$A$62,0)),"")&amp;"|"&amp;$C730)=0,"Fora do catálogo",""))</f>
        <v/>
      </c>
    </row>
    <row r="731" customFormat="false" ht="18" hidden="false" customHeight="true" outlineLevel="0" collapsed="false">
      <c r="A731" s="32"/>
      <c r="B731" s="42"/>
      <c r="C731" s="32"/>
      <c r="D731" s="33"/>
      <c r="E731" s="32"/>
      <c r="F731" s="32"/>
      <c r="G731" s="58" t="str">
        <f aca="false">IF(OR($A731="",$C731=""),"",IF(COUNTIF(Atividades!$G$3:$G$302,IFERROR(INDEX(Equipamentos!$C$3:$C$62,MATCH($A731,Equipamentos!$A$3:$A$62,0)),"")&amp;"|"&amp;$C731)=0,"Fora do catálogo",""))</f>
        <v/>
      </c>
    </row>
    <row r="732" customFormat="false" ht="18" hidden="false" customHeight="true" outlineLevel="0" collapsed="false">
      <c r="A732" s="32"/>
      <c r="B732" s="42"/>
      <c r="C732" s="32"/>
      <c r="D732" s="33"/>
      <c r="E732" s="32"/>
      <c r="F732" s="32"/>
      <c r="G732" s="58" t="str">
        <f aca="false">IF(OR($A732="",$C732=""),"",IF(COUNTIF(Atividades!$G$3:$G$302,IFERROR(INDEX(Equipamentos!$C$3:$C$62,MATCH($A732,Equipamentos!$A$3:$A$62,0)),"")&amp;"|"&amp;$C732)=0,"Fora do catálogo",""))</f>
        <v/>
      </c>
    </row>
    <row r="733" customFormat="false" ht="18" hidden="false" customHeight="true" outlineLevel="0" collapsed="false">
      <c r="A733" s="32"/>
      <c r="B733" s="42"/>
      <c r="C733" s="32"/>
      <c r="D733" s="33"/>
      <c r="E733" s="32"/>
      <c r="F733" s="32"/>
      <c r="G733" s="58" t="str">
        <f aca="false">IF(OR($A733="",$C733=""),"",IF(COUNTIF(Atividades!$G$3:$G$302,IFERROR(INDEX(Equipamentos!$C$3:$C$62,MATCH($A733,Equipamentos!$A$3:$A$62,0)),"")&amp;"|"&amp;$C733)=0,"Fora do catálogo",""))</f>
        <v/>
      </c>
    </row>
    <row r="734" customFormat="false" ht="18" hidden="false" customHeight="true" outlineLevel="0" collapsed="false">
      <c r="A734" s="32"/>
      <c r="B734" s="42"/>
      <c r="C734" s="32"/>
      <c r="D734" s="33"/>
      <c r="E734" s="32"/>
      <c r="F734" s="32"/>
      <c r="G734" s="58" t="str">
        <f aca="false">IF(OR($A734="",$C734=""),"",IF(COUNTIF(Atividades!$G$3:$G$302,IFERROR(INDEX(Equipamentos!$C$3:$C$62,MATCH($A734,Equipamentos!$A$3:$A$62,0)),"")&amp;"|"&amp;$C734)=0,"Fora do catálogo",""))</f>
        <v/>
      </c>
    </row>
    <row r="735" customFormat="false" ht="18" hidden="false" customHeight="true" outlineLevel="0" collapsed="false">
      <c r="A735" s="32"/>
      <c r="B735" s="42"/>
      <c r="C735" s="32"/>
      <c r="D735" s="33"/>
      <c r="E735" s="32"/>
      <c r="F735" s="32"/>
      <c r="G735" s="58" t="str">
        <f aca="false">IF(OR($A735="",$C735=""),"",IF(COUNTIF(Atividades!$G$3:$G$302,IFERROR(INDEX(Equipamentos!$C$3:$C$62,MATCH($A735,Equipamentos!$A$3:$A$62,0)),"")&amp;"|"&amp;$C735)=0,"Fora do catálogo",""))</f>
        <v/>
      </c>
    </row>
    <row r="736" customFormat="false" ht="18" hidden="false" customHeight="true" outlineLevel="0" collapsed="false">
      <c r="A736" s="32"/>
      <c r="B736" s="42"/>
      <c r="C736" s="32"/>
      <c r="D736" s="33"/>
      <c r="E736" s="32"/>
      <c r="F736" s="32"/>
      <c r="G736" s="58" t="str">
        <f aca="false">IF(OR($A736="",$C736=""),"",IF(COUNTIF(Atividades!$G$3:$G$302,IFERROR(INDEX(Equipamentos!$C$3:$C$62,MATCH($A736,Equipamentos!$A$3:$A$62,0)),"")&amp;"|"&amp;$C736)=0,"Fora do catálogo",""))</f>
        <v/>
      </c>
    </row>
    <row r="737" customFormat="false" ht="18" hidden="false" customHeight="true" outlineLevel="0" collapsed="false">
      <c r="A737" s="32"/>
      <c r="B737" s="42"/>
      <c r="C737" s="32"/>
      <c r="D737" s="33"/>
      <c r="E737" s="32"/>
      <c r="F737" s="32"/>
      <c r="G737" s="58" t="str">
        <f aca="false">IF(OR($A737="",$C737=""),"",IF(COUNTIF(Atividades!$G$3:$G$302,IFERROR(INDEX(Equipamentos!$C$3:$C$62,MATCH($A737,Equipamentos!$A$3:$A$62,0)),"")&amp;"|"&amp;$C737)=0,"Fora do catálogo",""))</f>
        <v/>
      </c>
    </row>
    <row r="738" customFormat="false" ht="18" hidden="false" customHeight="true" outlineLevel="0" collapsed="false">
      <c r="A738" s="32"/>
      <c r="B738" s="42"/>
      <c r="C738" s="32"/>
      <c r="D738" s="33"/>
      <c r="E738" s="32"/>
      <c r="F738" s="32"/>
      <c r="G738" s="58" t="str">
        <f aca="false">IF(OR($A738="",$C738=""),"",IF(COUNTIF(Atividades!$G$3:$G$302,IFERROR(INDEX(Equipamentos!$C$3:$C$62,MATCH($A738,Equipamentos!$A$3:$A$62,0)),"")&amp;"|"&amp;$C738)=0,"Fora do catálogo",""))</f>
        <v/>
      </c>
    </row>
    <row r="739" customFormat="false" ht="18" hidden="false" customHeight="true" outlineLevel="0" collapsed="false">
      <c r="A739" s="32"/>
      <c r="B739" s="42"/>
      <c r="C739" s="32"/>
      <c r="D739" s="33"/>
      <c r="E739" s="32"/>
      <c r="F739" s="32"/>
      <c r="G739" s="58" t="str">
        <f aca="false">IF(OR($A739="",$C739=""),"",IF(COUNTIF(Atividades!$G$3:$G$302,IFERROR(INDEX(Equipamentos!$C$3:$C$62,MATCH($A739,Equipamentos!$A$3:$A$62,0)),"")&amp;"|"&amp;$C739)=0,"Fora do catálogo",""))</f>
        <v/>
      </c>
    </row>
    <row r="740" customFormat="false" ht="18" hidden="false" customHeight="true" outlineLevel="0" collapsed="false">
      <c r="A740" s="32"/>
      <c r="B740" s="42"/>
      <c r="C740" s="32"/>
      <c r="D740" s="33"/>
      <c r="E740" s="32"/>
      <c r="F740" s="32"/>
      <c r="G740" s="58" t="str">
        <f aca="false">IF(OR($A740="",$C740=""),"",IF(COUNTIF(Atividades!$G$3:$G$302,IFERROR(INDEX(Equipamentos!$C$3:$C$62,MATCH($A740,Equipamentos!$A$3:$A$62,0)),"")&amp;"|"&amp;$C740)=0,"Fora do catálogo",""))</f>
        <v/>
      </c>
    </row>
    <row r="741" customFormat="false" ht="18" hidden="false" customHeight="true" outlineLevel="0" collapsed="false">
      <c r="A741" s="32"/>
      <c r="B741" s="42"/>
      <c r="C741" s="32"/>
      <c r="D741" s="33"/>
      <c r="E741" s="32"/>
      <c r="F741" s="32"/>
      <c r="G741" s="58" t="str">
        <f aca="false">IF(OR($A741="",$C741=""),"",IF(COUNTIF(Atividades!$G$3:$G$302,IFERROR(INDEX(Equipamentos!$C$3:$C$62,MATCH($A741,Equipamentos!$A$3:$A$62,0)),"")&amp;"|"&amp;$C741)=0,"Fora do catálogo",""))</f>
        <v/>
      </c>
    </row>
    <row r="742" customFormat="false" ht="18" hidden="false" customHeight="true" outlineLevel="0" collapsed="false">
      <c r="A742" s="32"/>
      <c r="B742" s="42"/>
      <c r="C742" s="32"/>
      <c r="D742" s="33"/>
      <c r="E742" s="32"/>
      <c r="F742" s="32"/>
      <c r="G742" s="58" t="str">
        <f aca="false">IF(OR($A742="",$C742=""),"",IF(COUNTIF(Atividades!$G$3:$G$302,IFERROR(INDEX(Equipamentos!$C$3:$C$62,MATCH($A742,Equipamentos!$A$3:$A$62,0)),"")&amp;"|"&amp;$C742)=0,"Fora do catálogo",""))</f>
        <v/>
      </c>
    </row>
    <row r="743" customFormat="false" ht="18" hidden="false" customHeight="true" outlineLevel="0" collapsed="false">
      <c r="A743" s="32"/>
      <c r="B743" s="42"/>
      <c r="C743" s="32"/>
      <c r="D743" s="33"/>
      <c r="E743" s="32"/>
      <c r="F743" s="32"/>
      <c r="G743" s="58" t="str">
        <f aca="false">IF(OR($A743="",$C743=""),"",IF(COUNTIF(Atividades!$G$3:$G$302,IFERROR(INDEX(Equipamentos!$C$3:$C$62,MATCH($A743,Equipamentos!$A$3:$A$62,0)),"")&amp;"|"&amp;$C743)=0,"Fora do catálogo",""))</f>
        <v/>
      </c>
    </row>
    <row r="744" customFormat="false" ht="18" hidden="false" customHeight="true" outlineLevel="0" collapsed="false">
      <c r="A744" s="32"/>
      <c r="B744" s="42"/>
      <c r="C744" s="32"/>
      <c r="D744" s="33"/>
      <c r="E744" s="32"/>
      <c r="F744" s="32"/>
      <c r="G744" s="58" t="str">
        <f aca="false">IF(OR($A744="",$C744=""),"",IF(COUNTIF(Atividades!$G$3:$G$302,IFERROR(INDEX(Equipamentos!$C$3:$C$62,MATCH($A744,Equipamentos!$A$3:$A$62,0)),"")&amp;"|"&amp;$C744)=0,"Fora do catálogo",""))</f>
        <v/>
      </c>
    </row>
    <row r="745" customFormat="false" ht="18" hidden="false" customHeight="true" outlineLevel="0" collapsed="false">
      <c r="A745" s="32"/>
      <c r="B745" s="42"/>
      <c r="C745" s="32"/>
      <c r="D745" s="33"/>
      <c r="E745" s="32"/>
      <c r="F745" s="32"/>
      <c r="G745" s="58" t="str">
        <f aca="false">IF(OR($A745="",$C745=""),"",IF(COUNTIF(Atividades!$G$3:$G$302,IFERROR(INDEX(Equipamentos!$C$3:$C$62,MATCH($A745,Equipamentos!$A$3:$A$62,0)),"")&amp;"|"&amp;$C745)=0,"Fora do catálogo",""))</f>
        <v/>
      </c>
    </row>
    <row r="746" customFormat="false" ht="18" hidden="false" customHeight="true" outlineLevel="0" collapsed="false">
      <c r="A746" s="32"/>
      <c r="B746" s="42"/>
      <c r="C746" s="32"/>
      <c r="D746" s="33"/>
      <c r="E746" s="32"/>
      <c r="F746" s="32"/>
      <c r="G746" s="58" t="str">
        <f aca="false">IF(OR($A746="",$C746=""),"",IF(COUNTIF(Atividades!$G$3:$G$302,IFERROR(INDEX(Equipamentos!$C$3:$C$62,MATCH($A746,Equipamentos!$A$3:$A$62,0)),"")&amp;"|"&amp;$C746)=0,"Fora do catálogo",""))</f>
        <v/>
      </c>
    </row>
    <row r="747" customFormat="false" ht="18" hidden="false" customHeight="true" outlineLevel="0" collapsed="false">
      <c r="A747" s="32"/>
      <c r="B747" s="42"/>
      <c r="C747" s="32"/>
      <c r="D747" s="33"/>
      <c r="E747" s="32"/>
      <c r="F747" s="32"/>
      <c r="G747" s="58" t="str">
        <f aca="false">IF(OR($A747="",$C747=""),"",IF(COUNTIF(Atividades!$G$3:$G$302,IFERROR(INDEX(Equipamentos!$C$3:$C$62,MATCH($A747,Equipamentos!$A$3:$A$62,0)),"")&amp;"|"&amp;$C747)=0,"Fora do catálogo",""))</f>
        <v/>
      </c>
    </row>
    <row r="748" customFormat="false" ht="18" hidden="false" customHeight="true" outlineLevel="0" collapsed="false">
      <c r="A748" s="32"/>
      <c r="B748" s="42"/>
      <c r="C748" s="32"/>
      <c r="D748" s="33"/>
      <c r="E748" s="32"/>
      <c r="F748" s="32"/>
      <c r="G748" s="58" t="str">
        <f aca="false">IF(OR($A748="",$C748=""),"",IF(COUNTIF(Atividades!$G$3:$G$302,IFERROR(INDEX(Equipamentos!$C$3:$C$62,MATCH($A748,Equipamentos!$A$3:$A$62,0)),"")&amp;"|"&amp;$C748)=0,"Fora do catálogo",""))</f>
        <v/>
      </c>
    </row>
    <row r="749" customFormat="false" ht="18" hidden="false" customHeight="true" outlineLevel="0" collapsed="false">
      <c r="A749" s="32"/>
      <c r="B749" s="42"/>
      <c r="C749" s="32"/>
      <c r="D749" s="33"/>
      <c r="E749" s="32"/>
      <c r="F749" s="32"/>
      <c r="G749" s="58" t="str">
        <f aca="false">IF(OR($A749="",$C749=""),"",IF(COUNTIF(Atividades!$G$3:$G$302,IFERROR(INDEX(Equipamentos!$C$3:$C$62,MATCH($A749,Equipamentos!$A$3:$A$62,0)),"")&amp;"|"&amp;$C749)=0,"Fora do catálogo",""))</f>
        <v/>
      </c>
    </row>
    <row r="750" customFormat="false" ht="18" hidden="false" customHeight="true" outlineLevel="0" collapsed="false">
      <c r="A750" s="32"/>
      <c r="B750" s="42"/>
      <c r="C750" s="32"/>
      <c r="D750" s="33"/>
      <c r="E750" s="32"/>
      <c r="F750" s="32"/>
      <c r="G750" s="58" t="str">
        <f aca="false">IF(OR($A750="",$C750=""),"",IF(COUNTIF(Atividades!$G$3:$G$302,IFERROR(INDEX(Equipamentos!$C$3:$C$62,MATCH($A750,Equipamentos!$A$3:$A$62,0)),"")&amp;"|"&amp;$C750)=0,"Fora do catálogo",""))</f>
        <v/>
      </c>
    </row>
    <row r="751" customFormat="false" ht="18" hidden="false" customHeight="true" outlineLevel="0" collapsed="false">
      <c r="A751" s="32"/>
      <c r="B751" s="42"/>
      <c r="C751" s="32"/>
      <c r="D751" s="33"/>
      <c r="E751" s="32"/>
      <c r="F751" s="32"/>
      <c r="G751" s="58" t="str">
        <f aca="false">IF(OR($A751="",$C751=""),"",IF(COUNTIF(Atividades!$G$3:$G$302,IFERROR(INDEX(Equipamentos!$C$3:$C$62,MATCH($A751,Equipamentos!$A$3:$A$62,0)),"")&amp;"|"&amp;$C751)=0,"Fora do catálogo",""))</f>
        <v/>
      </c>
    </row>
    <row r="752" customFormat="false" ht="18" hidden="false" customHeight="true" outlineLevel="0" collapsed="false">
      <c r="A752" s="32"/>
      <c r="B752" s="42"/>
      <c r="C752" s="32"/>
      <c r="D752" s="33"/>
      <c r="E752" s="32"/>
      <c r="F752" s="32"/>
      <c r="G752" s="58" t="str">
        <f aca="false">IF(OR($A752="",$C752=""),"",IF(COUNTIF(Atividades!$G$3:$G$302,IFERROR(INDEX(Equipamentos!$C$3:$C$62,MATCH($A752,Equipamentos!$A$3:$A$62,0)),"")&amp;"|"&amp;$C752)=0,"Fora do catálogo",""))</f>
        <v/>
      </c>
    </row>
    <row r="753" customFormat="false" ht="18" hidden="false" customHeight="true" outlineLevel="0" collapsed="false">
      <c r="A753" s="32"/>
      <c r="B753" s="42"/>
      <c r="C753" s="32"/>
      <c r="D753" s="33"/>
      <c r="E753" s="32"/>
      <c r="F753" s="32"/>
      <c r="G753" s="58" t="str">
        <f aca="false">IF(OR($A753="",$C753=""),"",IF(COUNTIF(Atividades!$G$3:$G$302,IFERROR(INDEX(Equipamentos!$C$3:$C$62,MATCH($A753,Equipamentos!$A$3:$A$62,0)),"")&amp;"|"&amp;$C753)=0,"Fora do catálogo",""))</f>
        <v/>
      </c>
    </row>
    <row r="754" customFormat="false" ht="18" hidden="false" customHeight="true" outlineLevel="0" collapsed="false">
      <c r="A754" s="32"/>
      <c r="B754" s="42"/>
      <c r="C754" s="32"/>
      <c r="D754" s="33"/>
      <c r="E754" s="32"/>
      <c r="F754" s="32"/>
      <c r="G754" s="58" t="str">
        <f aca="false">IF(OR($A754="",$C754=""),"",IF(COUNTIF(Atividades!$G$3:$G$302,IFERROR(INDEX(Equipamentos!$C$3:$C$62,MATCH($A754,Equipamentos!$A$3:$A$62,0)),"")&amp;"|"&amp;$C754)=0,"Fora do catálogo",""))</f>
        <v/>
      </c>
    </row>
    <row r="755" customFormat="false" ht="18" hidden="false" customHeight="true" outlineLevel="0" collapsed="false">
      <c r="A755" s="32"/>
      <c r="B755" s="42"/>
      <c r="C755" s="32"/>
      <c r="D755" s="33"/>
      <c r="E755" s="32"/>
      <c r="F755" s="32"/>
      <c r="G755" s="58" t="str">
        <f aca="false">IF(OR($A755="",$C755=""),"",IF(COUNTIF(Atividades!$G$3:$G$302,IFERROR(INDEX(Equipamentos!$C$3:$C$62,MATCH($A755,Equipamentos!$A$3:$A$62,0)),"")&amp;"|"&amp;$C755)=0,"Fora do catálogo",""))</f>
        <v/>
      </c>
    </row>
    <row r="756" customFormat="false" ht="18" hidden="false" customHeight="true" outlineLevel="0" collapsed="false">
      <c r="A756" s="32"/>
      <c r="B756" s="42"/>
      <c r="C756" s="32"/>
      <c r="D756" s="33"/>
      <c r="E756" s="32"/>
      <c r="F756" s="32"/>
      <c r="G756" s="58" t="str">
        <f aca="false">IF(OR($A756="",$C756=""),"",IF(COUNTIF(Atividades!$G$3:$G$302,IFERROR(INDEX(Equipamentos!$C$3:$C$62,MATCH($A756,Equipamentos!$A$3:$A$62,0)),"")&amp;"|"&amp;$C756)=0,"Fora do catálogo",""))</f>
        <v/>
      </c>
    </row>
    <row r="757" customFormat="false" ht="18" hidden="false" customHeight="true" outlineLevel="0" collapsed="false">
      <c r="A757" s="32"/>
      <c r="B757" s="42"/>
      <c r="C757" s="32"/>
      <c r="D757" s="33"/>
      <c r="E757" s="32"/>
      <c r="F757" s="32"/>
      <c r="G757" s="58" t="str">
        <f aca="false">IF(OR($A757="",$C757=""),"",IF(COUNTIF(Atividades!$G$3:$G$302,IFERROR(INDEX(Equipamentos!$C$3:$C$62,MATCH($A757,Equipamentos!$A$3:$A$62,0)),"")&amp;"|"&amp;$C757)=0,"Fora do catálogo",""))</f>
        <v/>
      </c>
    </row>
    <row r="758" customFormat="false" ht="18" hidden="false" customHeight="true" outlineLevel="0" collapsed="false">
      <c r="A758" s="32"/>
      <c r="B758" s="42"/>
      <c r="C758" s="32"/>
      <c r="D758" s="33"/>
      <c r="E758" s="32"/>
      <c r="F758" s="32"/>
      <c r="G758" s="58" t="str">
        <f aca="false">IF(OR($A758="",$C758=""),"",IF(COUNTIF(Atividades!$G$3:$G$302,IFERROR(INDEX(Equipamentos!$C$3:$C$62,MATCH($A758,Equipamentos!$A$3:$A$62,0)),"")&amp;"|"&amp;$C758)=0,"Fora do catálogo",""))</f>
        <v/>
      </c>
    </row>
    <row r="759" customFormat="false" ht="18" hidden="false" customHeight="true" outlineLevel="0" collapsed="false">
      <c r="A759" s="32"/>
      <c r="B759" s="42"/>
      <c r="C759" s="32"/>
      <c r="D759" s="33"/>
      <c r="E759" s="32"/>
      <c r="F759" s="32"/>
      <c r="G759" s="58" t="str">
        <f aca="false">IF(OR($A759="",$C759=""),"",IF(COUNTIF(Atividades!$G$3:$G$302,IFERROR(INDEX(Equipamentos!$C$3:$C$62,MATCH($A759,Equipamentos!$A$3:$A$62,0)),"")&amp;"|"&amp;$C759)=0,"Fora do catálogo",""))</f>
        <v/>
      </c>
    </row>
    <row r="760" customFormat="false" ht="18" hidden="false" customHeight="true" outlineLevel="0" collapsed="false">
      <c r="A760" s="32"/>
      <c r="B760" s="42"/>
      <c r="C760" s="32"/>
      <c r="D760" s="33"/>
      <c r="E760" s="32"/>
      <c r="F760" s="32"/>
      <c r="G760" s="58" t="str">
        <f aca="false">IF(OR($A760="",$C760=""),"",IF(COUNTIF(Atividades!$G$3:$G$302,IFERROR(INDEX(Equipamentos!$C$3:$C$62,MATCH($A760,Equipamentos!$A$3:$A$62,0)),"")&amp;"|"&amp;$C760)=0,"Fora do catálogo",""))</f>
        <v/>
      </c>
    </row>
    <row r="761" customFormat="false" ht="18" hidden="false" customHeight="true" outlineLevel="0" collapsed="false">
      <c r="A761" s="32"/>
      <c r="B761" s="42"/>
      <c r="C761" s="32"/>
      <c r="D761" s="33"/>
      <c r="E761" s="32"/>
      <c r="F761" s="32"/>
      <c r="G761" s="58" t="str">
        <f aca="false">IF(OR($A761="",$C761=""),"",IF(COUNTIF(Atividades!$G$3:$G$302,IFERROR(INDEX(Equipamentos!$C$3:$C$62,MATCH($A761,Equipamentos!$A$3:$A$62,0)),"")&amp;"|"&amp;$C761)=0,"Fora do catálogo",""))</f>
        <v/>
      </c>
    </row>
    <row r="762" customFormat="false" ht="18" hidden="false" customHeight="true" outlineLevel="0" collapsed="false">
      <c r="A762" s="32"/>
      <c r="B762" s="42"/>
      <c r="C762" s="32"/>
      <c r="D762" s="33"/>
      <c r="E762" s="32"/>
      <c r="F762" s="32"/>
      <c r="G762" s="58" t="str">
        <f aca="false">IF(OR($A762="",$C762=""),"",IF(COUNTIF(Atividades!$G$3:$G$302,IFERROR(INDEX(Equipamentos!$C$3:$C$62,MATCH($A762,Equipamentos!$A$3:$A$62,0)),"")&amp;"|"&amp;$C762)=0,"Fora do catálogo",""))</f>
        <v/>
      </c>
    </row>
    <row r="763" customFormat="false" ht="18" hidden="false" customHeight="true" outlineLevel="0" collapsed="false">
      <c r="A763" s="32"/>
      <c r="B763" s="42"/>
      <c r="C763" s="32"/>
      <c r="D763" s="33"/>
      <c r="E763" s="32"/>
      <c r="F763" s="32"/>
      <c r="G763" s="58" t="str">
        <f aca="false">IF(OR($A763="",$C763=""),"",IF(COUNTIF(Atividades!$G$3:$G$302,IFERROR(INDEX(Equipamentos!$C$3:$C$62,MATCH($A763,Equipamentos!$A$3:$A$62,0)),"")&amp;"|"&amp;$C763)=0,"Fora do catálogo",""))</f>
        <v/>
      </c>
    </row>
    <row r="764" customFormat="false" ht="18" hidden="false" customHeight="true" outlineLevel="0" collapsed="false">
      <c r="A764" s="32"/>
      <c r="B764" s="42"/>
      <c r="C764" s="32"/>
      <c r="D764" s="33"/>
      <c r="E764" s="32"/>
      <c r="F764" s="32"/>
      <c r="G764" s="58" t="str">
        <f aca="false">IF(OR($A764="",$C764=""),"",IF(COUNTIF(Atividades!$G$3:$G$302,IFERROR(INDEX(Equipamentos!$C$3:$C$62,MATCH($A764,Equipamentos!$A$3:$A$62,0)),"")&amp;"|"&amp;$C764)=0,"Fora do catálogo",""))</f>
        <v/>
      </c>
    </row>
    <row r="765" customFormat="false" ht="18" hidden="false" customHeight="true" outlineLevel="0" collapsed="false">
      <c r="A765" s="32"/>
      <c r="B765" s="42"/>
      <c r="C765" s="32"/>
      <c r="D765" s="33"/>
      <c r="E765" s="32"/>
      <c r="F765" s="32"/>
      <c r="G765" s="58" t="str">
        <f aca="false">IF(OR($A765="",$C765=""),"",IF(COUNTIF(Atividades!$G$3:$G$302,IFERROR(INDEX(Equipamentos!$C$3:$C$62,MATCH($A765,Equipamentos!$A$3:$A$62,0)),"")&amp;"|"&amp;$C765)=0,"Fora do catálogo",""))</f>
        <v/>
      </c>
    </row>
    <row r="766" customFormat="false" ht="18" hidden="false" customHeight="true" outlineLevel="0" collapsed="false">
      <c r="A766" s="32"/>
      <c r="B766" s="42"/>
      <c r="C766" s="32"/>
      <c r="D766" s="33"/>
      <c r="E766" s="32"/>
      <c r="F766" s="32"/>
      <c r="G766" s="58" t="str">
        <f aca="false">IF(OR($A766="",$C766=""),"",IF(COUNTIF(Atividades!$G$3:$G$302,IFERROR(INDEX(Equipamentos!$C$3:$C$62,MATCH($A766,Equipamentos!$A$3:$A$62,0)),"")&amp;"|"&amp;$C766)=0,"Fora do catálogo",""))</f>
        <v/>
      </c>
    </row>
    <row r="767" customFormat="false" ht="18" hidden="false" customHeight="true" outlineLevel="0" collapsed="false">
      <c r="A767" s="32"/>
      <c r="B767" s="42"/>
      <c r="C767" s="32"/>
      <c r="D767" s="33"/>
      <c r="E767" s="32"/>
      <c r="F767" s="32"/>
      <c r="G767" s="58" t="str">
        <f aca="false">IF(OR($A767="",$C767=""),"",IF(COUNTIF(Atividades!$G$3:$G$302,IFERROR(INDEX(Equipamentos!$C$3:$C$62,MATCH($A767,Equipamentos!$A$3:$A$62,0)),"")&amp;"|"&amp;$C767)=0,"Fora do catálogo",""))</f>
        <v/>
      </c>
    </row>
    <row r="768" customFormat="false" ht="18" hidden="false" customHeight="true" outlineLevel="0" collapsed="false">
      <c r="A768" s="32"/>
      <c r="B768" s="42"/>
      <c r="C768" s="32"/>
      <c r="D768" s="33"/>
      <c r="E768" s="32"/>
      <c r="F768" s="32"/>
      <c r="G768" s="58" t="str">
        <f aca="false">IF(OR($A768="",$C768=""),"",IF(COUNTIF(Atividades!$G$3:$G$302,IFERROR(INDEX(Equipamentos!$C$3:$C$62,MATCH($A768,Equipamentos!$A$3:$A$62,0)),"")&amp;"|"&amp;$C768)=0,"Fora do catálogo",""))</f>
        <v/>
      </c>
    </row>
    <row r="769" customFormat="false" ht="18" hidden="false" customHeight="true" outlineLevel="0" collapsed="false">
      <c r="A769" s="32"/>
      <c r="B769" s="42"/>
      <c r="C769" s="32"/>
      <c r="D769" s="33"/>
      <c r="E769" s="32"/>
      <c r="F769" s="32"/>
      <c r="G769" s="58" t="str">
        <f aca="false">IF(OR($A769="",$C769=""),"",IF(COUNTIF(Atividades!$G$3:$G$302,IFERROR(INDEX(Equipamentos!$C$3:$C$62,MATCH($A769,Equipamentos!$A$3:$A$62,0)),"")&amp;"|"&amp;$C769)=0,"Fora do catálogo",""))</f>
        <v/>
      </c>
    </row>
    <row r="770" customFormat="false" ht="18" hidden="false" customHeight="true" outlineLevel="0" collapsed="false">
      <c r="A770" s="32"/>
      <c r="B770" s="42"/>
      <c r="C770" s="32"/>
      <c r="D770" s="33"/>
      <c r="E770" s="32"/>
      <c r="F770" s="32"/>
      <c r="G770" s="58" t="str">
        <f aca="false">IF(OR($A770="",$C770=""),"",IF(COUNTIF(Atividades!$G$3:$G$302,IFERROR(INDEX(Equipamentos!$C$3:$C$62,MATCH($A770,Equipamentos!$A$3:$A$62,0)),"")&amp;"|"&amp;$C770)=0,"Fora do catálogo",""))</f>
        <v/>
      </c>
    </row>
    <row r="771" customFormat="false" ht="18" hidden="false" customHeight="true" outlineLevel="0" collapsed="false">
      <c r="A771" s="32"/>
      <c r="B771" s="42"/>
      <c r="C771" s="32"/>
      <c r="D771" s="33"/>
      <c r="E771" s="32"/>
      <c r="F771" s="32"/>
      <c r="G771" s="58" t="str">
        <f aca="false">IF(OR($A771="",$C771=""),"",IF(COUNTIF(Atividades!$G$3:$G$302,IFERROR(INDEX(Equipamentos!$C$3:$C$62,MATCH($A771,Equipamentos!$A$3:$A$62,0)),"")&amp;"|"&amp;$C771)=0,"Fora do catálogo",""))</f>
        <v/>
      </c>
    </row>
    <row r="772" customFormat="false" ht="18" hidden="false" customHeight="true" outlineLevel="0" collapsed="false">
      <c r="A772" s="32"/>
      <c r="B772" s="42"/>
      <c r="C772" s="32"/>
      <c r="D772" s="33"/>
      <c r="E772" s="32"/>
      <c r="F772" s="32"/>
      <c r="G772" s="58" t="str">
        <f aca="false">IF(OR($A772="",$C772=""),"",IF(COUNTIF(Atividades!$G$3:$G$302,IFERROR(INDEX(Equipamentos!$C$3:$C$62,MATCH($A772,Equipamentos!$A$3:$A$62,0)),"")&amp;"|"&amp;$C772)=0,"Fora do catálogo",""))</f>
        <v/>
      </c>
    </row>
    <row r="773" customFormat="false" ht="18" hidden="false" customHeight="true" outlineLevel="0" collapsed="false">
      <c r="A773" s="32"/>
      <c r="B773" s="42"/>
      <c r="C773" s="32"/>
      <c r="D773" s="33"/>
      <c r="E773" s="32"/>
      <c r="F773" s="32"/>
      <c r="G773" s="58" t="str">
        <f aca="false">IF(OR($A773="",$C773=""),"",IF(COUNTIF(Atividades!$G$3:$G$302,IFERROR(INDEX(Equipamentos!$C$3:$C$62,MATCH($A773,Equipamentos!$A$3:$A$62,0)),"")&amp;"|"&amp;$C773)=0,"Fora do catálogo",""))</f>
        <v/>
      </c>
    </row>
    <row r="774" customFormat="false" ht="18" hidden="false" customHeight="true" outlineLevel="0" collapsed="false">
      <c r="A774" s="32"/>
      <c r="B774" s="42"/>
      <c r="C774" s="32"/>
      <c r="D774" s="33"/>
      <c r="E774" s="32"/>
      <c r="F774" s="32"/>
      <c r="G774" s="58" t="str">
        <f aca="false">IF(OR($A774="",$C774=""),"",IF(COUNTIF(Atividades!$G$3:$G$302,IFERROR(INDEX(Equipamentos!$C$3:$C$62,MATCH($A774,Equipamentos!$A$3:$A$62,0)),"")&amp;"|"&amp;$C774)=0,"Fora do catálogo",""))</f>
        <v/>
      </c>
    </row>
    <row r="775" customFormat="false" ht="18" hidden="false" customHeight="true" outlineLevel="0" collapsed="false">
      <c r="A775" s="32"/>
      <c r="B775" s="42"/>
      <c r="C775" s="32"/>
      <c r="D775" s="33"/>
      <c r="E775" s="32"/>
      <c r="F775" s="32"/>
      <c r="G775" s="58" t="str">
        <f aca="false">IF(OR($A775="",$C775=""),"",IF(COUNTIF(Atividades!$G$3:$G$302,IFERROR(INDEX(Equipamentos!$C$3:$C$62,MATCH($A775,Equipamentos!$A$3:$A$62,0)),"")&amp;"|"&amp;$C775)=0,"Fora do catálogo",""))</f>
        <v/>
      </c>
    </row>
    <row r="776" customFormat="false" ht="18" hidden="false" customHeight="true" outlineLevel="0" collapsed="false">
      <c r="A776" s="32"/>
      <c r="B776" s="42"/>
      <c r="C776" s="32"/>
      <c r="D776" s="33"/>
      <c r="E776" s="32"/>
      <c r="F776" s="32"/>
      <c r="G776" s="58" t="str">
        <f aca="false">IF(OR($A776="",$C776=""),"",IF(COUNTIF(Atividades!$G$3:$G$302,IFERROR(INDEX(Equipamentos!$C$3:$C$62,MATCH($A776,Equipamentos!$A$3:$A$62,0)),"")&amp;"|"&amp;$C776)=0,"Fora do catálogo",""))</f>
        <v/>
      </c>
    </row>
    <row r="777" customFormat="false" ht="18" hidden="false" customHeight="true" outlineLevel="0" collapsed="false">
      <c r="A777" s="32"/>
      <c r="B777" s="42"/>
      <c r="C777" s="32"/>
      <c r="D777" s="33"/>
      <c r="E777" s="32"/>
      <c r="F777" s="32"/>
      <c r="G777" s="58" t="str">
        <f aca="false">IF(OR($A777="",$C777=""),"",IF(COUNTIF(Atividades!$G$3:$G$302,IFERROR(INDEX(Equipamentos!$C$3:$C$62,MATCH($A777,Equipamentos!$A$3:$A$62,0)),"")&amp;"|"&amp;$C777)=0,"Fora do catálogo",""))</f>
        <v/>
      </c>
    </row>
    <row r="778" customFormat="false" ht="18" hidden="false" customHeight="true" outlineLevel="0" collapsed="false">
      <c r="A778" s="32"/>
      <c r="B778" s="42"/>
      <c r="C778" s="32"/>
      <c r="D778" s="33"/>
      <c r="E778" s="32"/>
      <c r="F778" s="32"/>
      <c r="G778" s="58" t="str">
        <f aca="false">IF(OR($A778="",$C778=""),"",IF(COUNTIF(Atividades!$G$3:$G$302,IFERROR(INDEX(Equipamentos!$C$3:$C$62,MATCH($A778,Equipamentos!$A$3:$A$62,0)),"")&amp;"|"&amp;$C778)=0,"Fora do catálogo",""))</f>
        <v/>
      </c>
    </row>
    <row r="779" customFormat="false" ht="18" hidden="false" customHeight="true" outlineLevel="0" collapsed="false">
      <c r="A779" s="32"/>
      <c r="B779" s="42"/>
      <c r="C779" s="32"/>
      <c r="D779" s="33"/>
      <c r="E779" s="32"/>
      <c r="F779" s="32"/>
      <c r="G779" s="58" t="str">
        <f aca="false">IF(OR($A779="",$C779=""),"",IF(COUNTIF(Atividades!$G$3:$G$302,IFERROR(INDEX(Equipamentos!$C$3:$C$62,MATCH($A779,Equipamentos!$A$3:$A$62,0)),"")&amp;"|"&amp;$C779)=0,"Fora do catálogo",""))</f>
        <v/>
      </c>
    </row>
    <row r="780" customFormat="false" ht="18" hidden="false" customHeight="true" outlineLevel="0" collapsed="false">
      <c r="A780" s="32"/>
      <c r="B780" s="42"/>
      <c r="C780" s="32"/>
      <c r="D780" s="33"/>
      <c r="E780" s="32"/>
      <c r="F780" s="32"/>
      <c r="G780" s="58" t="str">
        <f aca="false">IF(OR($A780="",$C780=""),"",IF(COUNTIF(Atividades!$G$3:$G$302,IFERROR(INDEX(Equipamentos!$C$3:$C$62,MATCH($A780,Equipamentos!$A$3:$A$62,0)),"")&amp;"|"&amp;$C780)=0,"Fora do catálogo",""))</f>
        <v/>
      </c>
    </row>
    <row r="781" customFormat="false" ht="18" hidden="false" customHeight="true" outlineLevel="0" collapsed="false">
      <c r="A781" s="32"/>
      <c r="B781" s="42"/>
      <c r="C781" s="32"/>
      <c r="D781" s="33"/>
      <c r="E781" s="32"/>
      <c r="F781" s="32"/>
      <c r="G781" s="58" t="str">
        <f aca="false">IF(OR($A781="",$C781=""),"",IF(COUNTIF(Atividades!$G$3:$G$302,IFERROR(INDEX(Equipamentos!$C$3:$C$62,MATCH($A781,Equipamentos!$A$3:$A$62,0)),"")&amp;"|"&amp;$C781)=0,"Fora do catálogo",""))</f>
        <v/>
      </c>
    </row>
    <row r="782" customFormat="false" ht="18" hidden="false" customHeight="true" outlineLevel="0" collapsed="false">
      <c r="A782" s="32"/>
      <c r="B782" s="42"/>
      <c r="C782" s="32"/>
      <c r="D782" s="33"/>
      <c r="E782" s="32"/>
      <c r="F782" s="32"/>
      <c r="G782" s="58" t="str">
        <f aca="false">IF(OR($A782="",$C782=""),"",IF(COUNTIF(Atividades!$G$3:$G$302,IFERROR(INDEX(Equipamentos!$C$3:$C$62,MATCH($A782,Equipamentos!$A$3:$A$62,0)),"")&amp;"|"&amp;$C782)=0,"Fora do catálogo",""))</f>
        <v/>
      </c>
    </row>
    <row r="783" customFormat="false" ht="18" hidden="false" customHeight="true" outlineLevel="0" collapsed="false">
      <c r="A783" s="32"/>
      <c r="B783" s="42"/>
      <c r="C783" s="32"/>
      <c r="D783" s="33"/>
      <c r="E783" s="32"/>
      <c r="F783" s="32"/>
      <c r="G783" s="58" t="str">
        <f aca="false">IF(OR($A783="",$C783=""),"",IF(COUNTIF(Atividades!$G$3:$G$302,IFERROR(INDEX(Equipamentos!$C$3:$C$62,MATCH($A783,Equipamentos!$A$3:$A$62,0)),"")&amp;"|"&amp;$C783)=0,"Fora do catálogo",""))</f>
        <v/>
      </c>
    </row>
    <row r="784" customFormat="false" ht="18" hidden="false" customHeight="true" outlineLevel="0" collapsed="false">
      <c r="A784" s="32"/>
      <c r="B784" s="42"/>
      <c r="C784" s="32"/>
      <c r="D784" s="33"/>
      <c r="E784" s="32"/>
      <c r="F784" s="32"/>
      <c r="G784" s="58" t="str">
        <f aca="false">IF(OR($A784="",$C784=""),"",IF(COUNTIF(Atividades!$G$3:$G$302,IFERROR(INDEX(Equipamentos!$C$3:$C$62,MATCH($A784,Equipamentos!$A$3:$A$62,0)),"")&amp;"|"&amp;$C784)=0,"Fora do catálogo",""))</f>
        <v/>
      </c>
    </row>
    <row r="785" customFormat="false" ht="18" hidden="false" customHeight="true" outlineLevel="0" collapsed="false">
      <c r="A785" s="32"/>
      <c r="B785" s="42"/>
      <c r="C785" s="32"/>
      <c r="D785" s="33"/>
      <c r="E785" s="32"/>
      <c r="F785" s="32"/>
      <c r="G785" s="58" t="str">
        <f aca="false">IF(OR($A785="",$C785=""),"",IF(COUNTIF(Atividades!$G$3:$G$302,IFERROR(INDEX(Equipamentos!$C$3:$C$62,MATCH($A785,Equipamentos!$A$3:$A$62,0)),"")&amp;"|"&amp;$C785)=0,"Fora do catálogo",""))</f>
        <v/>
      </c>
    </row>
    <row r="786" customFormat="false" ht="18" hidden="false" customHeight="true" outlineLevel="0" collapsed="false">
      <c r="A786" s="32"/>
      <c r="B786" s="42"/>
      <c r="C786" s="32"/>
      <c r="D786" s="33"/>
      <c r="E786" s="32"/>
      <c r="F786" s="32"/>
      <c r="G786" s="58" t="str">
        <f aca="false">IF(OR($A786="",$C786=""),"",IF(COUNTIF(Atividades!$G$3:$G$302,IFERROR(INDEX(Equipamentos!$C$3:$C$62,MATCH($A786,Equipamentos!$A$3:$A$62,0)),"")&amp;"|"&amp;$C786)=0,"Fora do catálogo",""))</f>
        <v/>
      </c>
    </row>
    <row r="787" customFormat="false" ht="18" hidden="false" customHeight="true" outlineLevel="0" collapsed="false">
      <c r="A787" s="32"/>
      <c r="B787" s="42"/>
      <c r="C787" s="32"/>
      <c r="D787" s="33"/>
      <c r="E787" s="32"/>
      <c r="F787" s="32"/>
      <c r="G787" s="58" t="str">
        <f aca="false">IF(OR($A787="",$C787=""),"",IF(COUNTIF(Atividades!$G$3:$G$302,IFERROR(INDEX(Equipamentos!$C$3:$C$62,MATCH($A787,Equipamentos!$A$3:$A$62,0)),"")&amp;"|"&amp;$C787)=0,"Fora do catálogo",""))</f>
        <v/>
      </c>
    </row>
    <row r="788" customFormat="false" ht="18" hidden="false" customHeight="true" outlineLevel="0" collapsed="false">
      <c r="A788" s="32"/>
      <c r="B788" s="42"/>
      <c r="C788" s="32"/>
      <c r="D788" s="33"/>
      <c r="E788" s="32"/>
      <c r="F788" s="32"/>
      <c r="G788" s="58" t="str">
        <f aca="false">IF(OR($A788="",$C788=""),"",IF(COUNTIF(Atividades!$G$3:$G$302,IFERROR(INDEX(Equipamentos!$C$3:$C$62,MATCH($A788,Equipamentos!$A$3:$A$62,0)),"")&amp;"|"&amp;$C788)=0,"Fora do catálogo",""))</f>
        <v/>
      </c>
    </row>
    <row r="789" customFormat="false" ht="18" hidden="false" customHeight="true" outlineLevel="0" collapsed="false">
      <c r="A789" s="32"/>
      <c r="B789" s="42"/>
      <c r="C789" s="32"/>
      <c r="D789" s="33"/>
      <c r="E789" s="32"/>
      <c r="F789" s="32"/>
      <c r="G789" s="58" t="str">
        <f aca="false">IF(OR($A789="",$C789=""),"",IF(COUNTIF(Atividades!$G$3:$G$302,IFERROR(INDEX(Equipamentos!$C$3:$C$62,MATCH($A789,Equipamentos!$A$3:$A$62,0)),"")&amp;"|"&amp;$C789)=0,"Fora do catálogo",""))</f>
        <v/>
      </c>
    </row>
    <row r="790" customFormat="false" ht="18" hidden="false" customHeight="true" outlineLevel="0" collapsed="false">
      <c r="A790" s="32"/>
      <c r="B790" s="42"/>
      <c r="C790" s="32"/>
      <c r="D790" s="33"/>
      <c r="E790" s="32"/>
      <c r="F790" s="32"/>
      <c r="G790" s="58" t="str">
        <f aca="false">IF(OR($A790="",$C790=""),"",IF(COUNTIF(Atividades!$G$3:$G$302,IFERROR(INDEX(Equipamentos!$C$3:$C$62,MATCH($A790,Equipamentos!$A$3:$A$62,0)),"")&amp;"|"&amp;$C790)=0,"Fora do catálogo",""))</f>
        <v/>
      </c>
    </row>
    <row r="791" customFormat="false" ht="18" hidden="false" customHeight="true" outlineLevel="0" collapsed="false">
      <c r="A791" s="32"/>
      <c r="B791" s="42"/>
      <c r="C791" s="32"/>
      <c r="D791" s="33"/>
      <c r="E791" s="32"/>
      <c r="F791" s="32"/>
      <c r="G791" s="58" t="str">
        <f aca="false">IF(OR($A791="",$C791=""),"",IF(COUNTIF(Atividades!$G$3:$G$302,IFERROR(INDEX(Equipamentos!$C$3:$C$62,MATCH($A791,Equipamentos!$A$3:$A$62,0)),"")&amp;"|"&amp;$C791)=0,"Fora do catálogo",""))</f>
        <v/>
      </c>
    </row>
    <row r="792" customFormat="false" ht="18" hidden="false" customHeight="true" outlineLevel="0" collapsed="false">
      <c r="A792" s="32"/>
      <c r="B792" s="42"/>
      <c r="C792" s="32"/>
      <c r="D792" s="33"/>
      <c r="E792" s="32"/>
      <c r="F792" s="32"/>
      <c r="G792" s="58" t="str">
        <f aca="false">IF(OR($A792="",$C792=""),"",IF(COUNTIF(Atividades!$G$3:$G$302,IFERROR(INDEX(Equipamentos!$C$3:$C$62,MATCH($A792,Equipamentos!$A$3:$A$62,0)),"")&amp;"|"&amp;$C792)=0,"Fora do catálogo",""))</f>
        <v/>
      </c>
    </row>
    <row r="793" customFormat="false" ht="18" hidden="false" customHeight="true" outlineLevel="0" collapsed="false">
      <c r="A793" s="32"/>
      <c r="B793" s="42"/>
      <c r="C793" s="32"/>
      <c r="D793" s="33"/>
      <c r="E793" s="32"/>
      <c r="F793" s="32"/>
      <c r="G793" s="58" t="str">
        <f aca="false">IF(OR($A793="",$C793=""),"",IF(COUNTIF(Atividades!$G$3:$G$302,IFERROR(INDEX(Equipamentos!$C$3:$C$62,MATCH($A793,Equipamentos!$A$3:$A$62,0)),"")&amp;"|"&amp;$C793)=0,"Fora do catálogo",""))</f>
        <v/>
      </c>
    </row>
    <row r="794" customFormat="false" ht="18" hidden="false" customHeight="true" outlineLevel="0" collapsed="false">
      <c r="A794" s="32"/>
      <c r="B794" s="42"/>
      <c r="C794" s="32"/>
      <c r="D794" s="33"/>
      <c r="E794" s="32"/>
      <c r="F794" s="32"/>
      <c r="G794" s="58" t="str">
        <f aca="false">IF(OR($A794="",$C794=""),"",IF(COUNTIF(Atividades!$G$3:$G$302,IFERROR(INDEX(Equipamentos!$C$3:$C$62,MATCH($A794,Equipamentos!$A$3:$A$62,0)),"")&amp;"|"&amp;$C794)=0,"Fora do catálogo",""))</f>
        <v/>
      </c>
    </row>
    <row r="795" customFormat="false" ht="18" hidden="false" customHeight="true" outlineLevel="0" collapsed="false">
      <c r="A795" s="32"/>
      <c r="B795" s="42"/>
      <c r="C795" s="32"/>
      <c r="D795" s="33"/>
      <c r="E795" s="32"/>
      <c r="F795" s="32"/>
      <c r="G795" s="58" t="str">
        <f aca="false">IF(OR($A795="",$C795=""),"",IF(COUNTIF(Atividades!$G$3:$G$302,IFERROR(INDEX(Equipamentos!$C$3:$C$62,MATCH($A795,Equipamentos!$A$3:$A$62,0)),"")&amp;"|"&amp;$C795)=0,"Fora do catálogo",""))</f>
        <v/>
      </c>
    </row>
    <row r="796" customFormat="false" ht="18" hidden="false" customHeight="true" outlineLevel="0" collapsed="false">
      <c r="A796" s="32"/>
      <c r="B796" s="42"/>
      <c r="C796" s="32"/>
      <c r="D796" s="33"/>
      <c r="E796" s="32"/>
      <c r="F796" s="32"/>
      <c r="G796" s="58" t="str">
        <f aca="false">IF(OR($A796="",$C796=""),"",IF(COUNTIF(Atividades!$G$3:$G$302,IFERROR(INDEX(Equipamentos!$C$3:$C$62,MATCH($A796,Equipamentos!$A$3:$A$62,0)),"")&amp;"|"&amp;$C796)=0,"Fora do catálogo",""))</f>
        <v/>
      </c>
    </row>
    <row r="797" customFormat="false" ht="18" hidden="false" customHeight="true" outlineLevel="0" collapsed="false">
      <c r="A797" s="32"/>
      <c r="B797" s="42"/>
      <c r="C797" s="32"/>
      <c r="D797" s="33"/>
      <c r="E797" s="32"/>
      <c r="F797" s="32"/>
      <c r="G797" s="58" t="str">
        <f aca="false">IF(OR($A797="",$C797=""),"",IF(COUNTIF(Atividades!$G$3:$G$302,IFERROR(INDEX(Equipamentos!$C$3:$C$62,MATCH($A797,Equipamentos!$A$3:$A$62,0)),"")&amp;"|"&amp;$C797)=0,"Fora do catálogo",""))</f>
        <v/>
      </c>
    </row>
    <row r="798" customFormat="false" ht="18" hidden="false" customHeight="true" outlineLevel="0" collapsed="false">
      <c r="A798" s="32"/>
      <c r="B798" s="42"/>
      <c r="C798" s="32"/>
      <c r="D798" s="33"/>
      <c r="E798" s="32"/>
      <c r="F798" s="32"/>
      <c r="G798" s="58" t="str">
        <f aca="false">IF(OR($A798="",$C798=""),"",IF(COUNTIF(Atividades!$G$3:$G$302,IFERROR(INDEX(Equipamentos!$C$3:$C$62,MATCH($A798,Equipamentos!$A$3:$A$62,0)),"")&amp;"|"&amp;$C798)=0,"Fora do catálogo",""))</f>
        <v/>
      </c>
    </row>
    <row r="799" customFormat="false" ht="18" hidden="false" customHeight="true" outlineLevel="0" collapsed="false">
      <c r="A799" s="32"/>
      <c r="B799" s="42"/>
      <c r="C799" s="32"/>
      <c r="D799" s="33"/>
      <c r="E799" s="32"/>
      <c r="F799" s="32"/>
      <c r="G799" s="58" t="str">
        <f aca="false">IF(OR($A799="",$C799=""),"",IF(COUNTIF(Atividades!$G$3:$G$302,IFERROR(INDEX(Equipamentos!$C$3:$C$62,MATCH($A799,Equipamentos!$A$3:$A$62,0)),"")&amp;"|"&amp;$C799)=0,"Fora do catálogo",""))</f>
        <v/>
      </c>
    </row>
    <row r="800" customFormat="false" ht="18" hidden="false" customHeight="true" outlineLevel="0" collapsed="false">
      <c r="A800" s="32"/>
      <c r="B800" s="42"/>
      <c r="C800" s="32"/>
      <c r="D800" s="33"/>
      <c r="E800" s="32"/>
      <c r="F800" s="32"/>
      <c r="G800" s="58" t="str">
        <f aca="false">IF(OR($A800="",$C800=""),"",IF(COUNTIF(Atividades!$G$3:$G$302,IFERROR(INDEX(Equipamentos!$C$3:$C$62,MATCH($A800,Equipamentos!$A$3:$A$62,0)),"")&amp;"|"&amp;$C800)=0,"Fora do catálogo",""))</f>
        <v/>
      </c>
    </row>
    <row r="801" customFormat="false" ht="18" hidden="false" customHeight="true" outlineLevel="0" collapsed="false">
      <c r="A801" s="32"/>
      <c r="B801" s="42"/>
      <c r="C801" s="32"/>
      <c r="D801" s="33"/>
      <c r="E801" s="32"/>
      <c r="F801" s="32"/>
      <c r="G801" s="58" t="str">
        <f aca="false">IF(OR($A801="",$C801=""),"",IF(COUNTIF(Atividades!$G$3:$G$302,IFERROR(INDEX(Equipamentos!$C$3:$C$62,MATCH($A801,Equipamentos!$A$3:$A$62,0)),"")&amp;"|"&amp;$C801)=0,"Fora do catálogo",""))</f>
        <v/>
      </c>
    </row>
    <row r="802" customFormat="false" ht="18" hidden="false" customHeight="true" outlineLevel="0" collapsed="false">
      <c r="A802" s="32"/>
      <c r="B802" s="42"/>
      <c r="C802" s="32"/>
      <c r="D802" s="33"/>
      <c r="E802" s="32"/>
      <c r="F802" s="32"/>
      <c r="G802" s="58" t="str">
        <f aca="false">IF(OR($A802="",$C802=""),"",IF(COUNTIF(Atividades!$G$3:$G$302,IFERROR(INDEX(Equipamentos!$C$3:$C$62,MATCH($A802,Equipamentos!$A$3:$A$62,0)),"")&amp;"|"&amp;$C802)=0,"Fora do catálogo",""))</f>
        <v/>
      </c>
    </row>
    <row r="803" customFormat="false" ht="18" hidden="false" customHeight="true" outlineLevel="0" collapsed="false">
      <c r="A803" s="32"/>
      <c r="B803" s="42"/>
      <c r="C803" s="32"/>
      <c r="D803" s="33"/>
      <c r="E803" s="32"/>
      <c r="F803" s="32"/>
      <c r="G803" s="58" t="str">
        <f aca="false">IF(OR($A803="",$C803=""),"",IF(COUNTIF(Atividades!$G$3:$G$302,IFERROR(INDEX(Equipamentos!$C$3:$C$62,MATCH($A803,Equipamentos!$A$3:$A$62,0)),"")&amp;"|"&amp;$C803)=0,"Fora do catálogo",""))</f>
        <v/>
      </c>
    </row>
    <row r="804" customFormat="false" ht="18" hidden="false" customHeight="true" outlineLevel="0" collapsed="false">
      <c r="A804" s="32"/>
      <c r="B804" s="42"/>
      <c r="C804" s="32"/>
      <c r="D804" s="33"/>
      <c r="E804" s="32"/>
      <c r="F804" s="32"/>
      <c r="G804" s="58" t="str">
        <f aca="false">IF(OR($A804="",$C804=""),"",IF(COUNTIF(Atividades!$G$3:$G$302,IFERROR(INDEX(Equipamentos!$C$3:$C$62,MATCH($A804,Equipamentos!$A$3:$A$62,0)),"")&amp;"|"&amp;$C804)=0,"Fora do catálogo",""))</f>
        <v/>
      </c>
    </row>
    <row r="805" customFormat="false" ht="18" hidden="false" customHeight="true" outlineLevel="0" collapsed="false">
      <c r="A805" s="32"/>
      <c r="B805" s="42"/>
      <c r="C805" s="32"/>
      <c r="D805" s="33"/>
      <c r="E805" s="32"/>
      <c r="F805" s="32"/>
      <c r="G805" s="58" t="str">
        <f aca="false">IF(OR($A805="",$C805=""),"",IF(COUNTIF(Atividades!$G$3:$G$302,IFERROR(INDEX(Equipamentos!$C$3:$C$62,MATCH($A805,Equipamentos!$A$3:$A$62,0)),"")&amp;"|"&amp;$C805)=0,"Fora do catálogo",""))</f>
        <v/>
      </c>
    </row>
    <row r="806" customFormat="false" ht="18" hidden="false" customHeight="true" outlineLevel="0" collapsed="false">
      <c r="A806" s="32"/>
      <c r="B806" s="42"/>
      <c r="C806" s="32"/>
      <c r="D806" s="33"/>
      <c r="E806" s="32"/>
      <c r="F806" s="32"/>
      <c r="G806" s="58" t="str">
        <f aca="false">IF(OR($A806="",$C806=""),"",IF(COUNTIF(Atividades!$G$3:$G$302,IFERROR(INDEX(Equipamentos!$C$3:$C$62,MATCH($A806,Equipamentos!$A$3:$A$62,0)),"")&amp;"|"&amp;$C806)=0,"Fora do catálogo",""))</f>
        <v/>
      </c>
    </row>
    <row r="807" customFormat="false" ht="18" hidden="false" customHeight="true" outlineLevel="0" collapsed="false">
      <c r="A807" s="32"/>
      <c r="B807" s="42"/>
      <c r="C807" s="32"/>
      <c r="D807" s="33"/>
      <c r="E807" s="32"/>
      <c r="F807" s="32"/>
      <c r="G807" s="58" t="str">
        <f aca="false">IF(OR($A807="",$C807=""),"",IF(COUNTIF(Atividades!$G$3:$G$302,IFERROR(INDEX(Equipamentos!$C$3:$C$62,MATCH($A807,Equipamentos!$A$3:$A$62,0)),"")&amp;"|"&amp;$C807)=0,"Fora do catálogo",""))</f>
        <v/>
      </c>
    </row>
    <row r="808" customFormat="false" ht="18" hidden="false" customHeight="true" outlineLevel="0" collapsed="false">
      <c r="A808" s="32"/>
      <c r="B808" s="42"/>
      <c r="C808" s="32"/>
      <c r="D808" s="33"/>
      <c r="E808" s="32"/>
      <c r="F808" s="32"/>
      <c r="G808" s="58" t="str">
        <f aca="false">IF(OR($A808="",$C808=""),"",IF(COUNTIF(Atividades!$G$3:$G$302,IFERROR(INDEX(Equipamentos!$C$3:$C$62,MATCH($A808,Equipamentos!$A$3:$A$62,0)),"")&amp;"|"&amp;$C808)=0,"Fora do catálogo",""))</f>
        <v/>
      </c>
    </row>
    <row r="809" customFormat="false" ht="18" hidden="false" customHeight="true" outlineLevel="0" collapsed="false">
      <c r="A809" s="32"/>
      <c r="B809" s="42"/>
      <c r="C809" s="32"/>
      <c r="D809" s="33"/>
      <c r="E809" s="32"/>
      <c r="F809" s="32"/>
      <c r="G809" s="58" t="str">
        <f aca="false">IF(OR($A809="",$C809=""),"",IF(COUNTIF(Atividades!$G$3:$G$302,IFERROR(INDEX(Equipamentos!$C$3:$C$62,MATCH($A809,Equipamentos!$A$3:$A$62,0)),"")&amp;"|"&amp;$C809)=0,"Fora do catálogo",""))</f>
        <v/>
      </c>
    </row>
    <row r="810" customFormat="false" ht="18" hidden="false" customHeight="true" outlineLevel="0" collapsed="false">
      <c r="A810" s="32"/>
      <c r="B810" s="42"/>
      <c r="C810" s="32"/>
      <c r="D810" s="33"/>
      <c r="E810" s="32"/>
      <c r="F810" s="32"/>
      <c r="G810" s="58" t="str">
        <f aca="false">IF(OR($A810="",$C810=""),"",IF(COUNTIF(Atividades!$G$3:$G$302,IFERROR(INDEX(Equipamentos!$C$3:$C$62,MATCH($A810,Equipamentos!$A$3:$A$62,0)),"")&amp;"|"&amp;$C810)=0,"Fora do catálogo",""))</f>
        <v/>
      </c>
    </row>
    <row r="811" customFormat="false" ht="18" hidden="false" customHeight="true" outlineLevel="0" collapsed="false">
      <c r="A811" s="32"/>
      <c r="B811" s="42"/>
      <c r="C811" s="32"/>
      <c r="D811" s="33"/>
      <c r="E811" s="32"/>
      <c r="F811" s="32"/>
      <c r="G811" s="58" t="str">
        <f aca="false">IF(OR($A811="",$C811=""),"",IF(COUNTIF(Atividades!$G$3:$G$302,IFERROR(INDEX(Equipamentos!$C$3:$C$62,MATCH($A811,Equipamentos!$A$3:$A$62,0)),"")&amp;"|"&amp;$C811)=0,"Fora do catálogo",""))</f>
        <v/>
      </c>
    </row>
    <row r="812" customFormat="false" ht="18" hidden="false" customHeight="true" outlineLevel="0" collapsed="false">
      <c r="A812" s="32"/>
      <c r="B812" s="42"/>
      <c r="C812" s="32"/>
      <c r="D812" s="33"/>
      <c r="E812" s="32"/>
      <c r="F812" s="32"/>
      <c r="G812" s="58" t="str">
        <f aca="false">IF(OR($A812="",$C812=""),"",IF(COUNTIF(Atividades!$G$3:$G$302,IFERROR(INDEX(Equipamentos!$C$3:$C$62,MATCH($A812,Equipamentos!$A$3:$A$62,0)),"")&amp;"|"&amp;$C812)=0,"Fora do catálogo",""))</f>
        <v/>
      </c>
    </row>
    <row r="813" customFormat="false" ht="18" hidden="false" customHeight="true" outlineLevel="0" collapsed="false">
      <c r="A813" s="32"/>
      <c r="B813" s="42"/>
      <c r="C813" s="32"/>
      <c r="D813" s="33"/>
      <c r="E813" s="32"/>
      <c r="F813" s="32"/>
      <c r="G813" s="58" t="str">
        <f aca="false">IF(OR($A813="",$C813=""),"",IF(COUNTIF(Atividades!$G$3:$G$302,IFERROR(INDEX(Equipamentos!$C$3:$C$62,MATCH($A813,Equipamentos!$A$3:$A$62,0)),"")&amp;"|"&amp;$C813)=0,"Fora do catálogo",""))</f>
        <v/>
      </c>
    </row>
    <row r="814" customFormat="false" ht="18" hidden="false" customHeight="true" outlineLevel="0" collapsed="false">
      <c r="A814" s="32"/>
      <c r="B814" s="42"/>
      <c r="C814" s="32"/>
      <c r="D814" s="33"/>
      <c r="E814" s="32"/>
      <c r="F814" s="32"/>
      <c r="G814" s="58" t="str">
        <f aca="false">IF(OR($A814="",$C814=""),"",IF(COUNTIF(Atividades!$G$3:$G$302,IFERROR(INDEX(Equipamentos!$C$3:$C$62,MATCH($A814,Equipamentos!$A$3:$A$62,0)),"")&amp;"|"&amp;$C814)=0,"Fora do catálogo",""))</f>
        <v/>
      </c>
    </row>
    <row r="815" customFormat="false" ht="18" hidden="false" customHeight="true" outlineLevel="0" collapsed="false">
      <c r="A815" s="32"/>
      <c r="B815" s="42"/>
      <c r="C815" s="32"/>
      <c r="D815" s="33"/>
      <c r="E815" s="32"/>
      <c r="F815" s="32"/>
      <c r="G815" s="58" t="str">
        <f aca="false">IF(OR($A815="",$C815=""),"",IF(COUNTIF(Atividades!$G$3:$G$302,IFERROR(INDEX(Equipamentos!$C$3:$C$62,MATCH($A815,Equipamentos!$A$3:$A$62,0)),"")&amp;"|"&amp;$C815)=0,"Fora do catálogo",""))</f>
        <v/>
      </c>
    </row>
    <row r="816" customFormat="false" ht="18" hidden="false" customHeight="true" outlineLevel="0" collapsed="false">
      <c r="A816" s="32"/>
      <c r="B816" s="42"/>
      <c r="C816" s="32"/>
      <c r="D816" s="33"/>
      <c r="E816" s="32"/>
      <c r="F816" s="32"/>
      <c r="G816" s="58" t="str">
        <f aca="false">IF(OR($A816="",$C816=""),"",IF(COUNTIF(Atividades!$G$3:$G$302,IFERROR(INDEX(Equipamentos!$C$3:$C$62,MATCH($A816,Equipamentos!$A$3:$A$62,0)),"")&amp;"|"&amp;$C816)=0,"Fora do catálogo",""))</f>
        <v/>
      </c>
    </row>
    <row r="817" customFormat="false" ht="18" hidden="false" customHeight="true" outlineLevel="0" collapsed="false">
      <c r="A817" s="32"/>
      <c r="B817" s="42"/>
      <c r="C817" s="32"/>
      <c r="D817" s="33"/>
      <c r="E817" s="32"/>
      <c r="F817" s="32"/>
      <c r="G817" s="58" t="str">
        <f aca="false">IF(OR($A817="",$C817=""),"",IF(COUNTIF(Atividades!$G$3:$G$302,IFERROR(INDEX(Equipamentos!$C$3:$C$62,MATCH($A817,Equipamentos!$A$3:$A$62,0)),"")&amp;"|"&amp;$C817)=0,"Fora do catálogo",""))</f>
        <v/>
      </c>
    </row>
    <row r="818" customFormat="false" ht="18" hidden="false" customHeight="true" outlineLevel="0" collapsed="false">
      <c r="A818" s="32"/>
      <c r="B818" s="42"/>
      <c r="C818" s="32"/>
      <c r="D818" s="33"/>
      <c r="E818" s="32"/>
      <c r="F818" s="32"/>
      <c r="G818" s="58" t="str">
        <f aca="false">IF(OR($A818="",$C818=""),"",IF(COUNTIF(Atividades!$G$3:$G$302,IFERROR(INDEX(Equipamentos!$C$3:$C$62,MATCH($A818,Equipamentos!$A$3:$A$62,0)),"")&amp;"|"&amp;$C818)=0,"Fora do catálogo",""))</f>
        <v/>
      </c>
    </row>
    <row r="819" customFormat="false" ht="18" hidden="false" customHeight="true" outlineLevel="0" collapsed="false">
      <c r="A819" s="32"/>
      <c r="B819" s="42"/>
      <c r="C819" s="32"/>
      <c r="D819" s="33"/>
      <c r="E819" s="32"/>
      <c r="F819" s="32"/>
      <c r="G819" s="58" t="str">
        <f aca="false">IF(OR($A819="",$C819=""),"",IF(COUNTIF(Atividades!$G$3:$G$302,IFERROR(INDEX(Equipamentos!$C$3:$C$62,MATCH($A819,Equipamentos!$A$3:$A$62,0)),"")&amp;"|"&amp;$C819)=0,"Fora do catálogo",""))</f>
        <v/>
      </c>
    </row>
    <row r="820" customFormat="false" ht="18" hidden="false" customHeight="true" outlineLevel="0" collapsed="false">
      <c r="A820" s="32"/>
      <c r="B820" s="42"/>
      <c r="C820" s="32"/>
      <c r="D820" s="33"/>
      <c r="E820" s="32"/>
      <c r="F820" s="32"/>
      <c r="G820" s="58" t="str">
        <f aca="false">IF(OR($A820="",$C820=""),"",IF(COUNTIF(Atividades!$G$3:$G$302,IFERROR(INDEX(Equipamentos!$C$3:$C$62,MATCH($A820,Equipamentos!$A$3:$A$62,0)),"")&amp;"|"&amp;$C820)=0,"Fora do catálogo",""))</f>
        <v/>
      </c>
    </row>
    <row r="821" customFormat="false" ht="18" hidden="false" customHeight="true" outlineLevel="0" collapsed="false">
      <c r="A821" s="32"/>
      <c r="B821" s="42"/>
      <c r="C821" s="32"/>
      <c r="D821" s="33"/>
      <c r="E821" s="32"/>
      <c r="F821" s="32"/>
      <c r="G821" s="58" t="str">
        <f aca="false">IF(OR($A821="",$C821=""),"",IF(COUNTIF(Atividades!$G$3:$G$302,IFERROR(INDEX(Equipamentos!$C$3:$C$62,MATCH($A821,Equipamentos!$A$3:$A$62,0)),"")&amp;"|"&amp;$C821)=0,"Fora do catálogo",""))</f>
        <v/>
      </c>
    </row>
    <row r="822" customFormat="false" ht="18" hidden="false" customHeight="true" outlineLevel="0" collapsed="false">
      <c r="A822" s="32"/>
      <c r="B822" s="42"/>
      <c r="C822" s="32"/>
      <c r="D822" s="33"/>
      <c r="E822" s="32"/>
      <c r="F822" s="32"/>
      <c r="G822" s="58" t="str">
        <f aca="false">IF(OR($A822="",$C822=""),"",IF(COUNTIF(Atividades!$G$3:$G$302,IFERROR(INDEX(Equipamentos!$C$3:$C$62,MATCH($A822,Equipamentos!$A$3:$A$62,0)),"")&amp;"|"&amp;$C822)=0,"Fora do catálogo",""))</f>
        <v/>
      </c>
    </row>
    <row r="823" customFormat="false" ht="18" hidden="false" customHeight="true" outlineLevel="0" collapsed="false">
      <c r="A823" s="32"/>
      <c r="B823" s="42"/>
      <c r="C823" s="32"/>
      <c r="D823" s="33"/>
      <c r="E823" s="32"/>
      <c r="F823" s="32"/>
      <c r="G823" s="58" t="str">
        <f aca="false">IF(OR($A823="",$C823=""),"",IF(COUNTIF(Atividades!$G$3:$G$302,IFERROR(INDEX(Equipamentos!$C$3:$C$62,MATCH($A823,Equipamentos!$A$3:$A$62,0)),"")&amp;"|"&amp;$C823)=0,"Fora do catálogo",""))</f>
        <v/>
      </c>
    </row>
    <row r="824" customFormat="false" ht="18" hidden="false" customHeight="true" outlineLevel="0" collapsed="false">
      <c r="A824" s="32"/>
      <c r="B824" s="42"/>
      <c r="C824" s="32"/>
      <c r="D824" s="33"/>
      <c r="E824" s="32"/>
      <c r="F824" s="32"/>
      <c r="G824" s="58" t="str">
        <f aca="false">IF(OR($A824="",$C824=""),"",IF(COUNTIF(Atividades!$G$3:$G$302,IFERROR(INDEX(Equipamentos!$C$3:$C$62,MATCH($A824,Equipamentos!$A$3:$A$62,0)),"")&amp;"|"&amp;$C824)=0,"Fora do catálogo",""))</f>
        <v/>
      </c>
    </row>
    <row r="825" customFormat="false" ht="18" hidden="false" customHeight="true" outlineLevel="0" collapsed="false">
      <c r="A825" s="32"/>
      <c r="B825" s="42"/>
      <c r="C825" s="32"/>
      <c r="D825" s="33"/>
      <c r="E825" s="32"/>
      <c r="F825" s="32"/>
      <c r="G825" s="58" t="str">
        <f aca="false">IF(OR($A825="",$C825=""),"",IF(COUNTIF(Atividades!$G$3:$G$302,IFERROR(INDEX(Equipamentos!$C$3:$C$62,MATCH($A825,Equipamentos!$A$3:$A$62,0)),"")&amp;"|"&amp;$C825)=0,"Fora do catálogo",""))</f>
        <v/>
      </c>
    </row>
    <row r="826" customFormat="false" ht="18" hidden="false" customHeight="true" outlineLevel="0" collapsed="false">
      <c r="A826" s="32"/>
      <c r="B826" s="42"/>
      <c r="C826" s="32"/>
      <c r="D826" s="33"/>
      <c r="E826" s="32"/>
      <c r="F826" s="32"/>
      <c r="G826" s="58" t="str">
        <f aca="false">IF(OR($A826="",$C826=""),"",IF(COUNTIF(Atividades!$G$3:$G$302,IFERROR(INDEX(Equipamentos!$C$3:$C$62,MATCH($A826,Equipamentos!$A$3:$A$62,0)),"")&amp;"|"&amp;$C826)=0,"Fora do catálogo",""))</f>
        <v/>
      </c>
    </row>
    <row r="827" customFormat="false" ht="18" hidden="false" customHeight="true" outlineLevel="0" collapsed="false">
      <c r="A827" s="32"/>
      <c r="B827" s="42"/>
      <c r="C827" s="32"/>
      <c r="D827" s="33"/>
      <c r="E827" s="32"/>
      <c r="F827" s="32"/>
      <c r="G827" s="58" t="str">
        <f aca="false">IF(OR($A827="",$C827=""),"",IF(COUNTIF(Atividades!$G$3:$G$302,IFERROR(INDEX(Equipamentos!$C$3:$C$62,MATCH($A827,Equipamentos!$A$3:$A$62,0)),"")&amp;"|"&amp;$C827)=0,"Fora do catálogo",""))</f>
        <v/>
      </c>
    </row>
    <row r="828" customFormat="false" ht="18" hidden="false" customHeight="true" outlineLevel="0" collapsed="false">
      <c r="A828" s="32"/>
      <c r="B828" s="42"/>
      <c r="C828" s="32"/>
      <c r="D828" s="33"/>
      <c r="E828" s="32"/>
      <c r="F828" s="32"/>
      <c r="G828" s="58" t="str">
        <f aca="false">IF(OR($A828="",$C828=""),"",IF(COUNTIF(Atividades!$G$3:$G$302,IFERROR(INDEX(Equipamentos!$C$3:$C$62,MATCH($A828,Equipamentos!$A$3:$A$62,0)),"")&amp;"|"&amp;$C828)=0,"Fora do catálogo",""))</f>
        <v/>
      </c>
    </row>
    <row r="829" customFormat="false" ht="18" hidden="false" customHeight="true" outlineLevel="0" collapsed="false">
      <c r="A829" s="32"/>
      <c r="B829" s="42"/>
      <c r="C829" s="32"/>
      <c r="D829" s="33"/>
      <c r="E829" s="32"/>
      <c r="F829" s="32"/>
      <c r="G829" s="58" t="str">
        <f aca="false">IF(OR($A829="",$C829=""),"",IF(COUNTIF(Atividades!$G$3:$G$302,IFERROR(INDEX(Equipamentos!$C$3:$C$62,MATCH($A829,Equipamentos!$A$3:$A$62,0)),"")&amp;"|"&amp;$C829)=0,"Fora do catálogo",""))</f>
        <v/>
      </c>
    </row>
    <row r="830" customFormat="false" ht="18" hidden="false" customHeight="true" outlineLevel="0" collapsed="false">
      <c r="A830" s="32"/>
      <c r="B830" s="42"/>
      <c r="C830" s="32"/>
      <c r="D830" s="33"/>
      <c r="E830" s="32"/>
      <c r="F830" s="32"/>
      <c r="G830" s="58" t="str">
        <f aca="false">IF(OR($A830="",$C830=""),"",IF(COUNTIF(Atividades!$G$3:$G$302,IFERROR(INDEX(Equipamentos!$C$3:$C$62,MATCH($A830,Equipamentos!$A$3:$A$62,0)),"")&amp;"|"&amp;$C830)=0,"Fora do catálogo",""))</f>
        <v/>
      </c>
    </row>
    <row r="831" customFormat="false" ht="18" hidden="false" customHeight="true" outlineLevel="0" collapsed="false">
      <c r="A831" s="32"/>
      <c r="B831" s="42"/>
      <c r="C831" s="32"/>
      <c r="D831" s="33"/>
      <c r="E831" s="32"/>
      <c r="F831" s="32"/>
      <c r="G831" s="58" t="str">
        <f aca="false">IF(OR($A831="",$C831=""),"",IF(COUNTIF(Atividades!$G$3:$G$302,IFERROR(INDEX(Equipamentos!$C$3:$C$62,MATCH($A831,Equipamentos!$A$3:$A$62,0)),"")&amp;"|"&amp;$C831)=0,"Fora do catálogo",""))</f>
        <v/>
      </c>
    </row>
    <row r="832" customFormat="false" ht="18" hidden="false" customHeight="true" outlineLevel="0" collapsed="false">
      <c r="A832" s="32"/>
      <c r="B832" s="42"/>
      <c r="C832" s="32"/>
      <c r="D832" s="33"/>
      <c r="E832" s="32"/>
      <c r="F832" s="32"/>
      <c r="G832" s="58" t="str">
        <f aca="false">IF(OR($A832="",$C832=""),"",IF(COUNTIF(Atividades!$G$3:$G$302,IFERROR(INDEX(Equipamentos!$C$3:$C$62,MATCH($A832,Equipamentos!$A$3:$A$62,0)),"")&amp;"|"&amp;$C832)=0,"Fora do catálogo",""))</f>
        <v/>
      </c>
    </row>
    <row r="833" customFormat="false" ht="18" hidden="false" customHeight="true" outlineLevel="0" collapsed="false">
      <c r="A833" s="32"/>
      <c r="B833" s="42"/>
      <c r="C833" s="32"/>
      <c r="D833" s="33"/>
      <c r="E833" s="32"/>
      <c r="F833" s="32"/>
      <c r="G833" s="58" t="str">
        <f aca="false">IF(OR($A833="",$C833=""),"",IF(COUNTIF(Atividades!$G$3:$G$302,IFERROR(INDEX(Equipamentos!$C$3:$C$62,MATCH($A833,Equipamentos!$A$3:$A$62,0)),"")&amp;"|"&amp;$C833)=0,"Fora do catálogo",""))</f>
        <v/>
      </c>
    </row>
    <row r="834" customFormat="false" ht="18" hidden="false" customHeight="true" outlineLevel="0" collapsed="false">
      <c r="A834" s="32"/>
      <c r="B834" s="42"/>
      <c r="C834" s="32"/>
      <c r="D834" s="33"/>
      <c r="E834" s="32"/>
      <c r="F834" s="32"/>
      <c r="G834" s="58" t="str">
        <f aca="false">IF(OR($A834="",$C834=""),"",IF(COUNTIF(Atividades!$G$3:$G$302,IFERROR(INDEX(Equipamentos!$C$3:$C$62,MATCH($A834,Equipamentos!$A$3:$A$62,0)),"")&amp;"|"&amp;$C834)=0,"Fora do catálogo",""))</f>
        <v/>
      </c>
    </row>
    <row r="835" customFormat="false" ht="18" hidden="false" customHeight="true" outlineLevel="0" collapsed="false">
      <c r="A835" s="32"/>
      <c r="B835" s="42"/>
      <c r="C835" s="32"/>
      <c r="D835" s="33"/>
      <c r="E835" s="32"/>
      <c r="F835" s="32"/>
      <c r="G835" s="58" t="str">
        <f aca="false">IF(OR($A835="",$C835=""),"",IF(COUNTIF(Atividades!$G$3:$G$302,IFERROR(INDEX(Equipamentos!$C$3:$C$62,MATCH($A835,Equipamentos!$A$3:$A$62,0)),"")&amp;"|"&amp;$C835)=0,"Fora do catálogo",""))</f>
        <v/>
      </c>
    </row>
    <row r="836" customFormat="false" ht="18" hidden="false" customHeight="true" outlineLevel="0" collapsed="false">
      <c r="A836" s="32"/>
      <c r="B836" s="42"/>
      <c r="C836" s="32"/>
      <c r="D836" s="33"/>
      <c r="E836" s="32"/>
      <c r="F836" s="32"/>
      <c r="G836" s="58" t="str">
        <f aca="false">IF(OR($A836="",$C836=""),"",IF(COUNTIF(Atividades!$G$3:$G$302,IFERROR(INDEX(Equipamentos!$C$3:$C$62,MATCH($A836,Equipamentos!$A$3:$A$62,0)),"")&amp;"|"&amp;$C836)=0,"Fora do catálogo",""))</f>
        <v/>
      </c>
    </row>
    <row r="837" customFormat="false" ht="18" hidden="false" customHeight="true" outlineLevel="0" collapsed="false">
      <c r="A837" s="32"/>
      <c r="B837" s="42"/>
      <c r="C837" s="32"/>
      <c r="D837" s="33"/>
      <c r="E837" s="32"/>
      <c r="F837" s="32"/>
      <c r="G837" s="58" t="str">
        <f aca="false">IF(OR($A837="",$C837=""),"",IF(COUNTIF(Atividades!$G$3:$G$302,IFERROR(INDEX(Equipamentos!$C$3:$C$62,MATCH($A837,Equipamentos!$A$3:$A$62,0)),"")&amp;"|"&amp;$C837)=0,"Fora do catálogo",""))</f>
        <v/>
      </c>
    </row>
    <row r="838" customFormat="false" ht="18" hidden="false" customHeight="true" outlineLevel="0" collapsed="false">
      <c r="A838" s="32"/>
      <c r="B838" s="42"/>
      <c r="C838" s="32"/>
      <c r="D838" s="33"/>
      <c r="E838" s="32"/>
      <c r="F838" s="32"/>
      <c r="G838" s="58" t="str">
        <f aca="false">IF(OR($A838="",$C838=""),"",IF(COUNTIF(Atividades!$G$3:$G$302,IFERROR(INDEX(Equipamentos!$C$3:$C$62,MATCH($A838,Equipamentos!$A$3:$A$62,0)),"")&amp;"|"&amp;$C838)=0,"Fora do catálogo",""))</f>
        <v/>
      </c>
    </row>
    <row r="839" customFormat="false" ht="18" hidden="false" customHeight="true" outlineLevel="0" collapsed="false">
      <c r="A839" s="32"/>
      <c r="B839" s="42"/>
      <c r="C839" s="32"/>
      <c r="D839" s="33"/>
      <c r="E839" s="32"/>
      <c r="F839" s="32"/>
      <c r="G839" s="58" t="str">
        <f aca="false">IF(OR($A839="",$C839=""),"",IF(COUNTIF(Atividades!$G$3:$G$302,IFERROR(INDEX(Equipamentos!$C$3:$C$62,MATCH($A839,Equipamentos!$A$3:$A$62,0)),"")&amp;"|"&amp;$C839)=0,"Fora do catálogo",""))</f>
        <v/>
      </c>
    </row>
    <row r="840" customFormat="false" ht="18" hidden="false" customHeight="true" outlineLevel="0" collapsed="false">
      <c r="A840" s="32"/>
      <c r="B840" s="42"/>
      <c r="C840" s="32"/>
      <c r="D840" s="33"/>
      <c r="E840" s="32"/>
      <c r="F840" s="32"/>
      <c r="G840" s="58" t="str">
        <f aca="false">IF(OR($A840="",$C840=""),"",IF(COUNTIF(Atividades!$G$3:$G$302,IFERROR(INDEX(Equipamentos!$C$3:$C$62,MATCH($A840,Equipamentos!$A$3:$A$62,0)),"")&amp;"|"&amp;$C840)=0,"Fora do catálogo",""))</f>
        <v/>
      </c>
    </row>
    <row r="841" customFormat="false" ht="18" hidden="false" customHeight="true" outlineLevel="0" collapsed="false">
      <c r="A841" s="32"/>
      <c r="B841" s="42"/>
      <c r="C841" s="32"/>
      <c r="D841" s="33"/>
      <c r="E841" s="32"/>
      <c r="F841" s="32"/>
      <c r="G841" s="58" t="str">
        <f aca="false">IF(OR($A841="",$C841=""),"",IF(COUNTIF(Atividades!$G$3:$G$302,IFERROR(INDEX(Equipamentos!$C$3:$C$62,MATCH($A841,Equipamentos!$A$3:$A$62,0)),"")&amp;"|"&amp;$C841)=0,"Fora do catálogo",""))</f>
        <v/>
      </c>
    </row>
    <row r="842" customFormat="false" ht="18" hidden="false" customHeight="true" outlineLevel="0" collapsed="false">
      <c r="A842" s="32"/>
      <c r="B842" s="42"/>
      <c r="C842" s="32"/>
      <c r="D842" s="33"/>
      <c r="E842" s="32"/>
      <c r="F842" s="32"/>
      <c r="G842" s="58" t="str">
        <f aca="false">IF(OR($A842="",$C842=""),"",IF(COUNTIF(Atividades!$G$3:$G$302,IFERROR(INDEX(Equipamentos!$C$3:$C$62,MATCH($A842,Equipamentos!$A$3:$A$62,0)),"")&amp;"|"&amp;$C842)=0,"Fora do catálogo",""))</f>
        <v/>
      </c>
    </row>
    <row r="843" customFormat="false" ht="18" hidden="false" customHeight="true" outlineLevel="0" collapsed="false">
      <c r="A843" s="32"/>
      <c r="B843" s="42"/>
      <c r="C843" s="32"/>
      <c r="D843" s="33"/>
      <c r="E843" s="32"/>
      <c r="F843" s="32"/>
      <c r="G843" s="58" t="str">
        <f aca="false">IF(OR($A843="",$C843=""),"",IF(COUNTIF(Atividades!$G$3:$G$302,IFERROR(INDEX(Equipamentos!$C$3:$C$62,MATCH($A843,Equipamentos!$A$3:$A$62,0)),"")&amp;"|"&amp;$C843)=0,"Fora do catálogo",""))</f>
        <v/>
      </c>
    </row>
    <row r="844" customFormat="false" ht="18" hidden="false" customHeight="true" outlineLevel="0" collapsed="false">
      <c r="A844" s="32"/>
      <c r="B844" s="42"/>
      <c r="C844" s="32"/>
      <c r="D844" s="33"/>
      <c r="E844" s="32"/>
      <c r="F844" s="32"/>
      <c r="G844" s="58" t="str">
        <f aca="false">IF(OR($A844="",$C844=""),"",IF(COUNTIF(Atividades!$G$3:$G$302,IFERROR(INDEX(Equipamentos!$C$3:$C$62,MATCH($A844,Equipamentos!$A$3:$A$62,0)),"")&amp;"|"&amp;$C844)=0,"Fora do catálogo",""))</f>
        <v/>
      </c>
    </row>
    <row r="845" customFormat="false" ht="18" hidden="false" customHeight="true" outlineLevel="0" collapsed="false">
      <c r="A845" s="32"/>
      <c r="B845" s="42"/>
      <c r="C845" s="32"/>
      <c r="D845" s="33"/>
      <c r="E845" s="32"/>
      <c r="F845" s="32"/>
      <c r="G845" s="58" t="str">
        <f aca="false">IF(OR($A845="",$C845=""),"",IF(COUNTIF(Atividades!$G$3:$G$302,IFERROR(INDEX(Equipamentos!$C$3:$C$62,MATCH($A845,Equipamentos!$A$3:$A$62,0)),"")&amp;"|"&amp;$C845)=0,"Fora do catálogo",""))</f>
        <v/>
      </c>
    </row>
    <row r="846" customFormat="false" ht="18" hidden="false" customHeight="true" outlineLevel="0" collapsed="false">
      <c r="A846" s="32"/>
      <c r="B846" s="42"/>
      <c r="C846" s="32"/>
      <c r="D846" s="33"/>
      <c r="E846" s="32"/>
      <c r="F846" s="32"/>
      <c r="G846" s="58" t="str">
        <f aca="false">IF(OR($A846="",$C846=""),"",IF(COUNTIF(Atividades!$G$3:$G$302,IFERROR(INDEX(Equipamentos!$C$3:$C$62,MATCH($A846,Equipamentos!$A$3:$A$62,0)),"")&amp;"|"&amp;$C846)=0,"Fora do catálogo",""))</f>
        <v/>
      </c>
    </row>
    <row r="847" customFormat="false" ht="18" hidden="false" customHeight="true" outlineLevel="0" collapsed="false">
      <c r="A847" s="32"/>
      <c r="B847" s="42"/>
      <c r="C847" s="32"/>
      <c r="D847" s="33"/>
      <c r="E847" s="32"/>
      <c r="F847" s="32"/>
      <c r="G847" s="58" t="str">
        <f aca="false">IF(OR($A847="",$C847=""),"",IF(COUNTIF(Atividades!$G$3:$G$302,IFERROR(INDEX(Equipamentos!$C$3:$C$62,MATCH($A847,Equipamentos!$A$3:$A$62,0)),"")&amp;"|"&amp;$C847)=0,"Fora do catálogo",""))</f>
        <v/>
      </c>
    </row>
    <row r="848" customFormat="false" ht="18" hidden="false" customHeight="true" outlineLevel="0" collapsed="false">
      <c r="A848" s="32"/>
      <c r="B848" s="42"/>
      <c r="C848" s="32"/>
      <c r="D848" s="33"/>
      <c r="E848" s="32"/>
      <c r="F848" s="32"/>
      <c r="G848" s="58" t="str">
        <f aca="false">IF(OR($A848="",$C848=""),"",IF(COUNTIF(Atividades!$G$3:$G$302,IFERROR(INDEX(Equipamentos!$C$3:$C$62,MATCH($A848,Equipamentos!$A$3:$A$62,0)),"")&amp;"|"&amp;$C848)=0,"Fora do catálogo",""))</f>
        <v/>
      </c>
    </row>
    <row r="849" customFormat="false" ht="18" hidden="false" customHeight="true" outlineLevel="0" collapsed="false">
      <c r="A849" s="32"/>
      <c r="B849" s="42"/>
      <c r="C849" s="32"/>
      <c r="D849" s="33"/>
      <c r="E849" s="32"/>
      <c r="F849" s="32"/>
      <c r="G849" s="58" t="str">
        <f aca="false">IF(OR($A849="",$C849=""),"",IF(COUNTIF(Atividades!$G$3:$G$302,IFERROR(INDEX(Equipamentos!$C$3:$C$62,MATCH($A849,Equipamentos!$A$3:$A$62,0)),"")&amp;"|"&amp;$C849)=0,"Fora do catálogo",""))</f>
        <v/>
      </c>
    </row>
    <row r="850" customFormat="false" ht="18" hidden="false" customHeight="true" outlineLevel="0" collapsed="false">
      <c r="A850" s="32"/>
      <c r="B850" s="42"/>
      <c r="C850" s="32"/>
      <c r="D850" s="33"/>
      <c r="E850" s="32"/>
      <c r="F850" s="32"/>
      <c r="G850" s="58" t="str">
        <f aca="false">IF(OR($A850="",$C850=""),"",IF(COUNTIF(Atividades!$G$3:$G$302,IFERROR(INDEX(Equipamentos!$C$3:$C$62,MATCH($A850,Equipamentos!$A$3:$A$62,0)),"")&amp;"|"&amp;$C850)=0,"Fora do catálogo",""))</f>
        <v/>
      </c>
    </row>
    <row r="851" customFormat="false" ht="18" hidden="false" customHeight="true" outlineLevel="0" collapsed="false">
      <c r="A851" s="32"/>
      <c r="B851" s="42"/>
      <c r="C851" s="32"/>
      <c r="D851" s="33"/>
      <c r="E851" s="32"/>
      <c r="F851" s="32"/>
      <c r="G851" s="58" t="str">
        <f aca="false">IF(OR($A851="",$C851=""),"",IF(COUNTIF(Atividades!$G$3:$G$302,IFERROR(INDEX(Equipamentos!$C$3:$C$62,MATCH($A851,Equipamentos!$A$3:$A$62,0)),"")&amp;"|"&amp;$C851)=0,"Fora do catálogo",""))</f>
        <v/>
      </c>
    </row>
    <row r="852" customFormat="false" ht="18" hidden="false" customHeight="true" outlineLevel="0" collapsed="false">
      <c r="A852" s="32"/>
      <c r="B852" s="42"/>
      <c r="C852" s="32"/>
      <c r="D852" s="33"/>
      <c r="E852" s="32"/>
      <c r="F852" s="32"/>
      <c r="G852" s="58" t="str">
        <f aca="false">IF(OR($A852="",$C852=""),"",IF(COUNTIF(Atividades!$G$3:$G$302,IFERROR(INDEX(Equipamentos!$C$3:$C$62,MATCH($A852,Equipamentos!$A$3:$A$62,0)),"")&amp;"|"&amp;$C852)=0,"Fora do catálogo",""))</f>
        <v/>
      </c>
    </row>
    <row r="853" customFormat="false" ht="18" hidden="false" customHeight="true" outlineLevel="0" collapsed="false">
      <c r="A853" s="32"/>
      <c r="B853" s="42"/>
      <c r="C853" s="32"/>
      <c r="D853" s="33"/>
      <c r="E853" s="32"/>
      <c r="F853" s="32"/>
      <c r="G853" s="58" t="str">
        <f aca="false">IF(OR($A853="",$C853=""),"",IF(COUNTIF(Atividades!$G$3:$G$302,IFERROR(INDEX(Equipamentos!$C$3:$C$62,MATCH($A853,Equipamentos!$A$3:$A$62,0)),"")&amp;"|"&amp;$C853)=0,"Fora do catálogo",""))</f>
        <v/>
      </c>
    </row>
    <row r="854" customFormat="false" ht="18" hidden="false" customHeight="true" outlineLevel="0" collapsed="false">
      <c r="A854" s="32"/>
      <c r="B854" s="42"/>
      <c r="C854" s="32"/>
      <c r="D854" s="33"/>
      <c r="E854" s="32"/>
      <c r="F854" s="32"/>
      <c r="G854" s="58" t="str">
        <f aca="false">IF(OR($A854="",$C854=""),"",IF(COUNTIF(Atividades!$G$3:$G$302,IFERROR(INDEX(Equipamentos!$C$3:$C$62,MATCH($A854,Equipamentos!$A$3:$A$62,0)),"")&amp;"|"&amp;$C854)=0,"Fora do catálogo",""))</f>
        <v/>
      </c>
    </row>
    <row r="855" customFormat="false" ht="18" hidden="false" customHeight="true" outlineLevel="0" collapsed="false">
      <c r="A855" s="32"/>
      <c r="B855" s="42"/>
      <c r="C855" s="32"/>
      <c r="D855" s="33"/>
      <c r="E855" s="32"/>
      <c r="F855" s="32"/>
      <c r="G855" s="58" t="str">
        <f aca="false">IF(OR($A855="",$C855=""),"",IF(COUNTIF(Atividades!$G$3:$G$302,IFERROR(INDEX(Equipamentos!$C$3:$C$62,MATCH($A855,Equipamentos!$A$3:$A$62,0)),"")&amp;"|"&amp;$C855)=0,"Fora do catálogo",""))</f>
        <v/>
      </c>
    </row>
    <row r="856" customFormat="false" ht="18" hidden="false" customHeight="true" outlineLevel="0" collapsed="false">
      <c r="A856" s="32"/>
      <c r="B856" s="42"/>
      <c r="C856" s="32"/>
      <c r="D856" s="33"/>
      <c r="E856" s="32"/>
      <c r="F856" s="32"/>
      <c r="G856" s="58" t="str">
        <f aca="false">IF(OR($A856="",$C856=""),"",IF(COUNTIF(Atividades!$G$3:$G$302,IFERROR(INDEX(Equipamentos!$C$3:$C$62,MATCH($A856,Equipamentos!$A$3:$A$62,0)),"")&amp;"|"&amp;$C856)=0,"Fora do catálogo",""))</f>
        <v/>
      </c>
    </row>
    <row r="857" customFormat="false" ht="18" hidden="false" customHeight="true" outlineLevel="0" collapsed="false">
      <c r="A857" s="32"/>
      <c r="B857" s="42"/>
      <c r="C857" s="32"/>
      <c r="D857" s="33"/>
      <c r="E857" s="32"/>
      <c r="F857" s="32"/>
      <c r="G857" s="58" t="str">
        <f aca="false">IF(OR($A857="",$C857=""),"",IF(COUNTIF(Atividades!$G$3:$G$302,IFERROR(INDEX(Equipamentos!$C$3:$C$62,MATCH($A857,Equipamentos!$A$3:$A$62,0)),"")&amp;"|"&amp;$C857)=0,"Fora do catálogo",""))</f>
        <v/>
      </c>
    </row>
    <row r="858" customFormat="false" ht="18" hidden="false" customHeight="true" outlineLevel="0" collapsed="false">
      <c r="A858" s="32"/>
      <c r="B858" s="42"/>
      <c r="C858" s="32"/>
      <c r="D858" s="33"/>
      <c r="E858" s="32"/>
      <c r="F858" s="32"/>
      <c r="G858" s="58" t="str">
        <f aca="false">IF(OR($A858="",$C858=""),"",IF(COUNTIF(Atividades!$G$3:$G$302,IFERROR(INDEX(Equipamentos!$C$3:$C$62,MATCH($A858,Equipamentos!$A$3:$A$62,0)),"")&amp;"|"&amp;$C858)=0,"Fora do catálogo",""))</f>
        <v/>
      </c>
    </row>
    <row r="859" customFormat="false" ht="18" hidden="false" customHeight="true" outlineLevel="0" collapsed="false">
      <c r="A859" s="32"/>
      <c r="B859" s="42"/>
      <c r="C859" s="32"/>
      <c r="D859" s="33"/>
      <c r="E859" s="32"/>
      <c r="F859" s="32"/>
      <c r="G859" s="58" t="str">
        <f aca="false">IF(OR($A859="",$C859=""),"",IF(COUNTIF(Atividades!$G$3:$G$302,IFERROR(INDEX(Equipamentos!$C$3:$C$62,MATCH($A859,Equipamentos!$A$3:$A$62,0)),"")&amp;"|"&amp;$C859)=0,"Fora do catálogo",""))</f>
        <v/>
      </c>
    </row>
    <row r="860" customFormat="false" ht="18" hidden="false" customHeight="true" outlineLevel="0" collapsed="false">
      <c r="A860" s="32"/>
      <c r="B860" s="42"/>
      <c r="C860" s="32"/>
      <c r="D860" s="33"/>
      <c r="E860" s="32"/>
      <c r="F860" s="32"/>
      <c r="G860" s="58" t="str">
        <f aca="false">IF(OR($A860="",$C860=""),"",IF(COUNTIF(Atividades!$G$3:$G$302,IFERROR(INDEX(Equipamentos!$C$3:$C$62,MATCH($A860,Equipamentos!$A$3:$A$62,0)),"")&amp;"|"&amp;$C860)=0,"Fora do catálogo",""))</f>
        <v/>
      </c>
    </row>
    <row r="861" customFormat="false" ht="18" hidden="false" customHeight="true" outlineLevel="0" collapsed="false">
      <c r="A861" s="32"/>
      <c r="B861" s="42"/>
      <c r="C861" s="32"/>
      <c r="D861" s="33"/>
      <c r="E861" s="32"/>
      <c r="F861" s="32"/>
      <c r="G861" s="58" t="str">
        <f aca="false">IF(OR($A861="",$C861=""),"",IF(COUNTIF(Atividades!$G$3:$G$302,IFERROR(INDEX(Equipamentos!$C$3:$C$62,MATCH($A861,Equipamentos!$A$3:$A$62,0)),"")&amp;"|"&amp;$C861)=0,"Fora do catálogo",""))</f>
        <v/>
      </c>
    </row>
    <row r="862" customFormat="false" ht="18" hidden="false" customHeight="true" outlineLevel="0" collapsed="false">
      <c r="A862" s="32"/>
      <c r="B862" s="42"/>
      <c r="C862" s="32"/>
      <c r="D862" s="33"/>
      <c r="E862" s="32"/>
      <c r="F862" s="32"/>
      <c r="G862" s="58" t="str">
        <f aca="false">IF(OR($A862="",$C862=""),"",IF(COUNTIF(Atividades!$G$3:$G$302,IFERROR(INDEX(Equipamentos!$C$3:$C$62,MATCH($A862,Equipamentos!$A$3:$A$62,0)),"")&amp;"|"&amp;$C862)=0,"Fora do catálogo",""))</f>
        <v/>
      </c>
    </row>
    <row r="863" customFormat="false" ht="18" hidden="false" customHeight="true" outlineLevel="0" collapsed="false">
      <c r="A863" s="32"/>
      <c r="B863" s="42"/>
      <c r="C863" s="32"/>
      <c r="D863" s="33"/>
      <c r="E863" s="32"/>
      <c r="F863" s="32"/>
      <c r="G863" s="58" t="str">
        <f aca="false">IF(OR($A863="",$C863=""),"",IF(COUNTIF(Atividades!$G$3:$G$302,IFERROR(INDEX(Equipamentos!$C$3:$C$62,MATCH($A863,Equipamentos!$A$3:$A$62,0)),"")&amp;"|"&amp;$C863)=0,"Fora do catálogo",""))</f>
        <v/>
      </c>
    </row>
    <row r="864" customFormat="false" ht="18" hidden="false" customHeight="true" outlineLevel="0" collapsed="false">
      <c r="A864" s="32"/>
      <c r="B864" s="42"/>
      <c r="C864" s="32"/>
      <c r="D864" s="33"/>
      <c r="E864" s="32"/>
      <c r="F864" s="32"/>
      <c r="G864" s="58" t="str">
        <f aca="false">IF(OR($A864="",$C864=""),"",IF(COUNTIF(Atividades!$G$3:$G$302,IFERROR(INDEX(Equipamentos!$C$3:$C$62,MATCH($A864,Equipamentos!$A$3:$A$62,0)),"")&amp;"|"&amp;$C864)=0,"Fora do catálogo",""))</f>
        <v/>
      </c>
    </row>
    <row r="865" customFormat="false" ht="18" hidden="false" customHeight="true" outlineLevel="0" collapsed="false">
      <c r="A865" s="32"/>
      <c r="B865" s="42"/>
      <c r="C865" s="32"/>
      <c r="D865" s="33"/>
      <c r="E865" s="32"/>
      <c r="F865" s="32"/>
      <c r="G865" s="58" t="str">
        <f aca="false">IF(OR($A865="",$C865=""),"",IF(COUNTIF(Atividades!$G$3:$G$302,IFERROR(INDEX(Equipamentos!$C$3:$C$62,MATCH($A865,Equipamentos!$A$3:$A$62,0)),"")&amp;"|"&amp;$C865)=0,"Fora do catálogo",""))</f>
        <v/>
      </c>
    </row>
    <row r="866" customFormat="false" ht="18" hidden="false" customHeight="true" outlineLevel="0" collapsed="false">
      <c r="A866" s="32"/>
      <c r="B866" s="42"/>
      <c r="C866" s="32"/>
      <c r="D866" s="33"/>
      <c r="E866" s="32"/>
      <c r="F866" s="32"/>
      <c r="G866" s="58" t="str">
        <f aca="false">IF(OR($A866="",$C866=""),"",IF(COUNTIF(Atividades!$G$3:$G$302,IFERROR(INDEX(Equipamentos!$C$3:$C$62,MATCH($A866,Equipamentos!$A$3:$A$62,0)),"")&amp;"|"&amp;$C866)=0,"Fora do catálogo",""))</f>
        <v/>
      </c>
    </row>
    <row r="867" customFormat="false" ht="18" hidden="false" customHeight="true" outlineLevel="0" collapsed="false">
      <c r="A867" s="32"/>
      <c r="B867" s="42"/>
      <c r="C867" s="32"/>
      <c r="D867" s="33"/>
      <c r="E867" s="32"/>
      <c r="F867" s="32"/>
      <c r="G867" s="58" t="str">
        <f aca="false">IF(OR($A867="",$C867=""),"",IF(COUNTIF(Atividades!$G$3:$G$302,IFERROR(INDEX(Equipamentos!$C$3:$C$62,MATCH($A867,Equipamentos!$A$3:$A$62,0)),"")&amp;"|"&amp;$C867)=0,"Fora do catálogo",""))</f>
        <v/>
      </c>
    </row>
    <row r="868" customFormat="false" ht="18" hidden="false" customHeight="true" outlineLevel="0" collapsed="false">
      <c r="A868" s="32"/>
      <c r="B868" s="42"/>
      <c r="C868" s="32"/>
      <c r="D868" s="33"/>
      <c r="E868" s="32"/>
      <c r="F868" s="32"/>
      <c r="G868" s="58" t="str">
        <f aca="false">IF(OR($A868="",$C868=""),"",IF(COUNTIF(Atividades!$G$3:$G$302,IFERROR(INDEX(Equipamentos!$C$3:$C$62,MATCH($A868,Equipamentos!$A$3:$A$62,0)),"")&amp;"|"&amp;$C868)=0,"Fora do catálogo",""))</f>
        <v/>
      </c>
    </row>
    <row r="869" customFormat="false" ht="18" hidden="false" customHeight="true" outlineLevel="0" collapsed="false">
      <c r="A869" s="32"/>
      <c r="B869" s="42"/>
      <c r="C869" s="32"/>
      <c r="D869" s="33"/>
      <c r="E869" s="32"/>
      <c r="F869" s="32"/>
      <c r="G869" s="58" t="str">
        <f aca="false">IF(OR($A869="",$C869=""),"",IF(COUNTIF(Atividades!$G$3:$G$302,IFERROR(INDEX(Equipamentos!$C$3:$C$62,MATCH($A869,Equipamentos!$A$3:$A$62,0)),"")&amp;"|"&amp;$C869)=0,"Fora do catálogo",""))</f>
        <v/>
      </c>
    </row>
    <row r="870" customFormat="false" ht="18" hidden="false" customHeight="true" outlineLevel="0" collapsed="false">
      <c r="A870" s="32"/>
      <c r="B870" s="42"/>
      <c r="C870" s="32"/>
      <c r="D870" s="33"/>
      <c r="E870" s="32"/>
      <c r="F870" s="32"/>
      <c r="G870" s="58" t="str">
        <f aca="false">IF(OR($A870="",$C870=""),"",IF(COUNTIF(Atividades!$G$3:$G$302,IFERROR(INDEX(Equipamentos!$C$3:$C$62,MATCH($A870,Equipamentos!$A$3:$A$62,0)),"")&amp;"|"&amp;$C870)=0,"Fora do catálogo",""))</f>
        <v/>
      </c>
    </row>
    <row r="871" customFormat="false" ht="18" hidden="false" customHeight="true" outlineLevel="0" collapsed="false">
      <c r="A871" s="32"/>
      <c r="B871" s="42"/>
      <c r="C871" s="32"/>
      <c r="D871" s="33"/>
      <c r="E871" s="32"/>
      <c r="F871" s="32"/>
      <c r="G871" s="58" t="str">
        <f aca="false">IF(OR($A871="",$C871=""),"",IF(COUNTIF(Atividades!$G$3:$G$302,IFERROR(INDEX(Equipamentos!$C$3:$C$62,MATCH($A871,Equipamentos!$A$3:$A$62,0)),"")&amp;"|"&amp;$C871)=0,"Fora do catálogo",""))</f>
        <v/>
      </c>
    </row>
    <row r="872" customFormat="false" ht="18" hidden="false" customHeight="true" outlineLevel="0" collapsed="false">
      <c r="A872" s="32"/>
      <c r="B872" s="42"/>
      <c r="C872" s="32"/>
      <c r="D872" s="33"/>
      <c r="E872" s="32"/>
      <c r="F872" s="32"/>
      <c r="G872" s="58" t="str">
        <f aca="false">IF(OR($A872="",$C872=""),"",IF(COUNTIF(Atividades!$G$3:$G$302,IFERROR(INDEX(Equipamentos!$C$3:$C$62,MATCH($A872,Equipamentos!$A$3:$A$62,0)),"")&amp;"|"&amp;$C872)=0,"Fora do catálogo",""))</f>
        <v/>
      </c>
    </row>
    <row r="873" customFormat="false" ht="18" hidden="false" customHeight="true" outlineLevel="0" collapsed="false">
      <c r="A873" s="32"/>
      <c r="B873" s="42"/>
      <c r="C873" s="32"/>
      <c r="D873" s="33"/>
      <c r="E873" s="32"/>
      <c r="F873" s="32"/>
      <c r="G873" s="58" t="str">
        <f aca="false">IF(OR($A873="",$C873=""),"",IF(COUNTIF(Atividades!$G$3:$G$302,IFERROR(INDEX(Equipamentos!$C$3:$C$62,MATCH($A873,Equipamentos!$A$3:$A$62,0)),"")&amp;"|"&amp;$C873)=0,"Fora do catálogo",""))</f>
        <v/>
      </c>
    </row>
    <row r="874" customFormat="false" ht="18" hidden="false" customHeight="true" outlineLevel="0" collapsed="false">
      <c r="A874" s="32"/>
      <c r="B874" s="42"/>
      <c r="C874" s="32"/>
      <c r="D874" s="33"/>
      <c r="E874" s="32"/>
      <c r="F874" s="32"/>
      <c r="G874" s="58" t="str">
        <f aca="false">IF(OR($A874="",$C874=""),"",IF(COUNTIF(Atividades!$G$3:$G$302,IFERROR(INDEX(Equipamentos!$C$3:$C$62,MATCH($A874,Equipamentos!$A$3:$A$62,0)),"")&amp;"|"&amp;$C874)=0,"Fora do catálogo",""))</f>
        <v/>
      </c>
    </row>
    <row r="875" customFormat="false" ht="18" hidden="false" customHeight="true" outlineLevel="0" collapsed="false">
      <c r="A875" s="32"/>
      <c r="B875" s="42"/>
      <c r="C875" s="32"/>
      <c r="D875" s="33"/>
      <c r="E875" s="32"/>
      <c r="F875" s="32"/>
      <c r="G875" s="58" t="str">
        <f aca="false">IF(OR($A875="",$C875=""),"",IF(COUNTIF(Atividades!$G$3:$G$302,IFERROR(INDEX(Equipamentos!$C$3:$C$62,MATCH($A875,Equipamentos!$A$3:$A$62,0)),"")&amp;"|"&amp;$C875)=0,"Fora do catálogo",""))</f>
        <v/>
      </c>
    </row>
    <row r="876" customFormat="false" ht="18" hidden="false" customHeight="true" outlineLevel="0" collapsed="false">
      <c r="A876" s="32"/>
      <c r="B876" s="42"/>
      <c r="C876" s="32"/>
      <c r="D876" s="33"/>
      <c r="E876" s="32"/>
      <c r="F876" s="32"/>
      <c r="G876" s="58" t="str">
        <f aca="false">IF(OR($A876="",$C876=""),"",IF(COUNTIF(Atividades!$G$3:$G$302,IFERROR(INDEX(Equipamentos!$C$3:$C$62,MATCH($A876,Equipamentos!$A$3:$A$62,0)),"")&amp;"|"&amp;$C876)=0,"Fora do catálogo",""))</f>
        <v/>
      </c>
    </row>
    <row r="877" customFormat="false" ht="18" hidden="false" customHeight="true" outlineLevel="0" collapsed="false">
      <c r="A877" s="32"/>
      <c r="B877" s="42"/>
      <c r="C877" s="32"/>
      <c r="D877" s="33"/>
      <c r="E877" s="32"/>
      <c r="F877" s="32"/>
      <c r="G877" s="58" t="str">
        <f aca="false">IF(OR($A877="",$C877=""),"",IF(COUNTIF(Atividades!$G$3:$G$302,IFERROR(INDEX(Equipamentos!$C$3:$C$62,MATCH($A877,Equipamentos!$A$3:$A$62,0)),"")&amp;"|"&amp;$C877)=0,"Fora do catálogo",""))</f>
        <v/>
      </c>
    </row>
    <row r="878" customFormat="false" ht="18" hidden="false" customHeight="true" outlineLevel="0" collapsed="false">
      <c r="A878" s="32"/>
      <c r="B878" s="42"/>
      <c r="C878" s="32"/>
      <c r="D878" s="33"/>
      <c r="E878" s="32"/>
      <c r="F878" s="32"/>
      <c r="G878" s="58" t="str">
        <f aca="false">IF(OR($A878="",$C878=""),"",IF(COUNTIF(Atividades!$G$3:$G$302,IFERROR(INDEX(Equipamentos!$C$3:$C$62,MATCH($A878,Equipamentos!$A$3:$A$62,0)),"")&amp;"|"&amp;$C878)=0,"Fora do catálogo",""))</f>
        <v/>
      </c>
    </row>
    <row r="879" customFormat="false" ht="18" hidden="false" customHeight="true" outlineLevel="0" collapsed="false">
      <c r="A879" s="32"/>
      <c r="B879" s="42"/>
      <c r="C879" s="32"/>
      <c r="D879" s="33"/>
      <c r="E879" s="32"/>
      <c r="F879" s="32"/>
      <c r="G879" s="58" t="str">
        <f aca="false">IF(OR($A879="",$C879=""),"",IF(COUNTIF(Atividades!$G$3:$G$302,IFERROR(INDEX(Equipamentos!$C$3:$C$62,MATCH($A879,Equipamentos!$A$3:$A$62,0)),"")&amp;"|"&amp;$C879)=0,"Fora do catálogo",""))</f>
        <v/>
      </c>
    </row>
    <row r="880" customFormat="false" ht="18" hidden="false" customHeight="true" outlineLevel="0" collapsed="false">
      <c r="A880" s="32"/>
      <c r="B880" s="42"/>
      <c r="C880" s="32"/>
      <c r="D880" s="33"/>
      <c r="E880" s="32"/>
      <c r="F880" s="32"/>
      <c r="G880" s="58" t="str">
        <f aca="false">IF(OR($A880="",$C880=""),"",IF(COUNTIF(Atividades!$G$3:$G$302,IFERROR(INDEX(Equipamentos!$C$3:$C$62,MATCH($A880,Equipamentos!$A$3:$A$62,0)),"")&amp;"|"&amp;$C880)=0,"Fora do catálogo",""))</f>
        <v/>
      </c>
    </row>
    <row r="881" customFormat="false" ht="18" hidden="false" customHeight="true" outlineLevel="0" collapsed="false">
      <c r="A881" s="32"/>
      <c r="B881" s="42"/>
      <c r="C881" s="32"/>
      <c r="D881" s="33"/>
      <c r="E881" s="32"/>
      <c r="F881" s="32"/>
      <c r="G881" s="58" t="str">
        <f aca="false">IF(OR($A881="",$C881=""),"",IF(COUNTIF(Atividades!$G$3:$G$302,IFERROR(INDEX(Equipamentos!$C$3:$C$62,MATCH($A881,Equipamentos!$A$3:$A$62,0)),"")&amp;"|"&amp;$C881)=0,"Fora do catálogo",""))</f>
        <v/>
      </c>
    </row>
    <row r="882" customFormat="false" ht="18" hidden="false" customHeight="true" outlineLevel="0" collapsed="false">
      <c r="A882" s="32"/>
      <c r="B882" s="42"/>
      <c r="C882" s="32"/>
      <c r="D882" s="33"/>
      <c r="E882" s="32"/>
      <c r="F882" s="32"/>
      <c r="G882" s="58" t="str">
        <f aca="false">IF(OR($A882="",$C882=""),"",IF(COUNTIF(Atividades!$G$3:$G$302,IFERROR(INDEX(Equipamentos!$C$3:$C$62,MATCH($A882,Equipamentos!$A$3:$A$62,0)),"")&amp;"|"&amp;$C882)=0,"Fora do catálogo",""))</f>
        <v/>
      </c>
    </row>
    <row r="883" customFormat="false" ht="18" hidden="false" customHeight="true" outlineLevel="0" collapsed="false">
      <c r="A883" s="32"/>
      <c r="B883" s="42"/>
      <c r="C883" s="32"/>
      <c r="D883" s="33"/>
      <c r="E883" s="32"/>
      <c r="F883" s="32"/>
      <c r="G883" s="58" t="str">
        <f aca="false">IF(OR($A883="",$C883=""),"",IF(COUNTIF(Atividades!$G$3:$G$302,IFERROR(INDEX(Equipamentos!$C$3:$C$62,MATCH($A883,Equipamentos!$A$3:$A$62,0)),"")&amp;"|"&amp;$C883)=0,"Fora do catálogo",""))</f>
        <v/>
      </c>
    </row>
    <row r="884" customFormat="false" ht="18" hidden="false" customHeight="true" outlineLevel="0" collapsed="false">
      <c r="A884" s="32"/>
      <c r="B884" s="42"/>
      <c r="C884" s="32"/>
      <c r="D884" s="33"/>
      <c r="E884" s="32"/>
      <c r="F884" s="32"/>
      <c r="G884" s="58" t="str">
        <f aca="false">IF(OR($A884="",$C884=""),"",IF(COUNTIF(Atividades!$G$3:$G$302,IFERROR(INDEX(Equipamentos!$C$3:$C$62,MATCH($A884,Equipamentos!$A$3:$A$62,0)),"")&amp;"|"&amp;$C884)=0,"Fora do catálogo",""))</f>
        <v/>
      </c>
    </row>
    <row r="885" customFormat="false" ht="18" hidden="false" customHeight="true" outlineLevel="0" collapsed="false">
      <c r="A885" s="32"/>
      <c r="B885" s="42"/>
      <c r="C885" s="32"/>
      <c r="D885" s="33"/>
      <c r="E885" s="32"/>
      <c r="F885" s="32"/>
      <c r="G885" s="58" t="str">
        <f aca="false">IF(OR($A885="",$C885=""),"",IF(COUNTIF(Atividades!$G$3:$G$302,IFERROR(INDEX(Equipamentos!$C$3:$C$62,MATCH($A885,Equipamentos!$A$3:$A$62,0)),"")&amp;"|"&amp;$C885)=0,"Fora do catálogo",""))</f>
        <v/>
      </c>
    </row>
    <row r="886" customFormat="false" ht="18" hidden="false" customHeight="true" outlineLevel="0" collapsed="false">
      <c r="A886" s="32"/>
      <c r="B886" s="42"/>
      <c r="C886" s="32"/>
      <c r="D886" s="33"/>
      <c r="E886" s="32"/>
      <c r="F886" s="32"/>
      <c r="G886" s="58" t="str">
        <f aca="false">IF(OR($A886="",$C886=""),"",IF(COUNTIF(Atividades!$G$3:$G$302,IFERROR(INDEX(Equipamentos!$C$3:$C$62,MATCH($A886,Equipamentos!$A$3:$A$62,0)),"")&amp;"|"&amp;$C886)=0,"Fora do catálogo",""))</f>
        <v/>
      </c>
    </row>
    <row r="887" customFormat="false" ht="18" hidden="false" customHeight="true" outlineLevel="0" collapsed="false">
      <c r="A887" s="32"/>
      <c r="B887" s="42"/>
      <c r="C887" s="32"/>
      <c r="D887" s="33"/>
      <c r="E887" s="32"/>
      <c r="F887" s="32"/>
      <c r="G887" s="58" t="str">
        <f aca="false">IF(OR($A887="",$C887=""),"",IF(COUNTIF(Atividades!$G$3:$G$302,IFERROR(INDEX(Equipamentos!$C$3:$C$62,MATCH($A887,Equipamentos!$A$3:$A$62,0)),"")&amp;"|"&amp;$C887)=0,"Fora do catálogo",""))</f>
        <v/>
      </c>
    </row>
    <row r="888" customFormat="false" ht="18" hidden="false" customHeight="true" outlineLevel="0" collapsed="false">
      <c r="A888" s="32"/>
      <c r="B888" s="42"/>
      <c r="C888" s="32"/>
      <c r="D888" s="33"/>
      <c r="E888" s="32"/>
      <c r="F888" s="32"/>
      <c r="G888" s="58" t="str">
        <f aca="false">IF(OR($A888="",$C888=""),"",IF(COUNTIF(Atividades!$G$3:$G$302,IFERROR(INDEX(Equipamentos!$C$3:$C$62,MATCH($A888,Equipamentos!$A$3:$A$62,0)),"")&amp;"|"&amp;$C888)=0,"Fora do catálogo",""))</f>
        <v/>
      </c>
    </row>
    <row r="889" customFormat="false" ht="18" hidden="false" customHeight="true" outlineLevel="0" collapsed="false">
      <c r="A889" s="32"/>
      <c r="B889" s="42"/>
      <c r="C889" s="32"/>
      <c r="D889" s="33"/>
      <c r="E889" s="32"/>
      <c r="F889" s="32"/>
      <c r="G889" s="58" t="str">
        <f aca="false">IF(OR($A889="",$C889=""),"",IF(COUNTIF(Atividades!$G$3:$G$302,IFERROR(INDEX(Equipamentos!$C$3:$C$62,MATCH($A889,Equipamentos!$A$3:$A$62,0)),"")&amp;"|"&amp;$C889)=0,"Fora do catálogo",""))</f>
        <v/>
      </c>
    </row>
    <row r="890" customFormat="false" ht="18" hidden="false" customHeight="true" outlineLevel="0" collapsed="false">
      <c r="A890" s="32"/>
      <c r="B890" s="42"/>
      <c r="C890" s="32"/>
      <c r="D890" s="33"/>
      <c r="E890" s="32"/>
      <c r="F890" s="32"/>
      <c r="G890" s="58" t="str">
        <f aca="false">IF(OR($A890="",$C890=""),"",IF(COUNTIF(Atividades!$G$3:$G$302,IFERROR(INDEX(Equipamentos!$C$3:$C$62,MATCH($A890,Equipamentos!$A$3:$A$62,0)),"")&amp;"|"&amp;$C890)=0,"Fora do catálogo",""))</f>
        <v/>
      </c>
    </row>
    <row r="891" customFormat="false" ht="18" hidden="false" customHeight="true" outlineLevel="0" collapsed="false">
      <c r="A891" s="32"/>
      <c r="B891" s="42"/>
      <c r="C891" s="32"/>
      <c r="D891" s="33"/>
      <c r="E891" s="32"/>
      <c r="F891" s="32"/>
      <c r="G891" s="58" t="str">
        <f aca="false">IF(OR($A891="",$C891=""),"",IF(COUNTIF(Atividades!$G$3:$G$302,IFERROR(INDEX(Equipamentos!$C$3:$C$62,MATCH($A891,Equipamentos!$A$3:$A$62,0)),"")&amp;"|"&amp;$C891)=0,"Fora do catálogo",""))</f>
        <v/>
      </c>
    </row>
    <row r="892" customFormat="false" ht="18" hidden="false" customHeight="true" outlineLevel="0" collapsed="false">
      <c r="A892" s="32"/>
      <c r="B892" s="42"/>
      <c r="C892" s="32"/>
      <c r="D892" s="33"/>
      <c r="E892" s="32"/>
      <c r="F892" s="32"/>
      <c r="G892" s="58" t="str">
        <f aca="false">IF(OR($A892="",$C892=""),"",IF(COUNTIF(Atividades!$G$3:$G$302,IFERROR(INDEX(Equipamentos!$C$3:$C$62,MATCH($A892,Equipamentos!$A$3:$A$62,0)),"")&amp;"|"&amp;$C892)=0,"Fora do catálogo",""))</f>
        <v/>
      </c>
    </row>
    <row r="893" customFormat="false" ht="18" hidden="false" customHeight="true" outlineLevel="0" collapsed="false">
      <c r="A893" s="32"/>
      <c r="B893" s="42"/>
      <c r="C893" s="32"/>
      <c r="D893" s="33"/>
      <c r="E893" s="32"/>
      <c r="F893" s="32"/>
      <c r="G893" s="58" t="str">
        <f aca="false">IF(OR($A893="",$C893=""),"",IF(COUNTIF(Atividades!$G$3:$G$302,IFERROR(INDEX(Equipamentos!$C$3:$C$62,MATCH($A893,Equipamentos!$A$3:$A$62,0)),"")&amp;"|"&amp;$C893)=0,"Fora do catálogo",""))</f>
        <v/>
      </c>
    </row>
    <row r="894" customFormat="false" ht="18" hidden="false" customHeight="true" outlineLevel="0" collapsed="false">
      <c r="A894" s="32"/>
      <c r="B894" s="42"/>
      <c r="C894" s="32"/>
      <c r="D894" s="33"/>
      <c r="E894" s="32"/>
      <c r="F894" s="32"/>
      <c r="G894" s="58" t="str">
        <f aca="false">IF(OR($A894="",$C894=""),"",IF(COUNTIF(Atividades!$G$3:$G$302,IFERROR(INDEX(Equipamentos!$C$3:$C$62,MATCH($A894,Equipamentos!$A$3:$A$62,0)),"")&amp;"|"&amp;$C894)=0,"Fora do catálogo",""))</f>
        <v/>
      </c>
    </row>
    <row r="895" customFormat="false" ht="18" hidden="false" customHeight="true" outlineLevel="0" collapsed="false">
      <c r="A895" s="32"/>
      <c r="B895" s="42"/>
      <c r="C895" s="32"/>
      <c r="D895" s="33"/>
      <c r="E895" s="32"/>
      <c r="F895" s="32"/>
      <c r="G895" s="58" t="str">
        <f aca="false">IF(OR($A895="",$C895=""),"",IF(COUNTIF(Atividades!$G$3:$G$302,IFERROR(INDEX(Equipamentos!$C$3:$C$62,MATCH($A895,Equipamentos!$A$3:$A$62,0)),"")&amp;"|"&amp;$C895)=0,"Fora do catálogo",""))</f>
        <v/>
      </c>
    </row>
    <row r="896" customFormat="false" ht="18" hidden="false" customHeight="true" outlineLevel="0" collapsed="false">
      <c r="A896" s="32"/>
      <c r="B896" s="42"/>
      <c r="C896" s="32"/>
      <c r="D896" s="33"/>
      <c r="E896" s="32"/>
      <c r="F896" s="32"/>
      <c r="G896" s="58" t="str">
        <f aca="false">IF(OR($A896="",$C896=""),"",IF(COUNTIF(Atividades!$G$3:$G$302,IFERROR(INDEX(Equipamentos!$C$3:$C$62,MATCH($A896,Equipamentos!$A$3:$A$62,0)),"")&amp;"|"&amp;$C896)=0,"Fora do catálogo",""))</f>
        <v/>
      </c>
    </row>
    <row r="897" customFormat="false" ht="18" hidden="false" customHeight="true" outlineLevel="0" collapsed="false">
      <c r="A897" s="32"/>
      <c r="B897" s="42"/>
      <c r="C897" s="32"/>
      <c r="D897" s="33"/>
      <c r="E897" s="32"/>
      <c r="F897" s="32"/>
      <c r="G897" s="58" t="str">
        <f aca="false">IF(OR($A897="",$C897=""),"",IF(COUNTIF(Atividades!$G$3:$G$302,IFERROR(INDEX(Equipamentos!$C$3:$C$62,MATCH($A897,Equipamentos!$A$3:$A$62,0)),"")&amp;"|"&amp;$C897)=0,"Fora do catálogo",""))</f>
        <v/>
      </c>
    </row>
    <row r="898" customFormat="false" ht="18" hidden="false" customHeight="true" outlineLevel="0" collapsed="false">
      <c r="A898" s="32"/>
      <c r="B898" s="42"/>
      <c r="C898" s="32"/>
      <c r="D898" s="33"/>
      <c r="E898" s="32"/>
      <c r="F898" s="32"/>
      <c r="G898" s="58" t="str">
        <f aca="false">IF(OR($A898="",$C898=""),"",IF(COUNTIF(Atividades!$G$3:$G$302,IFERROR(INDEX(Equipamentos!$C$3:$C$62,MATCH($A898,Equipamentos!$A$3:$A$62,0)),"")&amp;"|"&amp;$C898)=0,"Fora do catálogo",""))</f>
        <v/>
      </c>
    </row>
    <row r="899" customFormat="false" ht="18" hidden="false" customHeight="true" outlineLevel="0" collapsed="false">
      <c r="A899" s="32"/>
      <c r="B899" s="42"/>
      <c r="C899" s="32"/>
      <c r="D899" s="33"/>
      <c r="E899" s="32"/>
      <c r="F899" s="32"/>
      <c r="G899" s="58" t="str">
        <f aca="false">IF(OR($A899="",$C899=""),"",IF(COUNTIF(Atividades!$G$3:$G$302,IFERROR(INDEX(Equipamentos!$C$3:$C$62,MATCH($A899,Equipamentos!$A$3:$A$62,0)),"")&amp;"|"&amp;$C899)=0,"Fora do catálogo",""))</f>
        <v/>
      </c>
    </row>
    <row r="900" customFormat="false" ht="18" hidden="false" customHeight="true" outlineLevel="0" collapsed="false">
      <c r="A900" s="32"/>
      <c r="B900" s="42"/>
      <c r="C900" s="32"/>
      <c r="D900" s="33"/>
      <c r="E900" s="32"/>
      <c r="F900" s="32"/>
      <c r="G900" s="58" t="str">
        <f aca="false">IF(OR($A900="",$C900=""),"",IF(COUNTIF(Atividades!$G$3:$G$302,IFERROR(INDEX(Equipamentos!$C$3:$C$62,MATCH($A900,Equipamentos!$A$3:$A$62,0)),"")&amp;"|"&amp;$C900)=0,"Fora do catálogo",""))</f>
        <v/>
      </c>
    </row>
    <row r="901" customFormat="false" ht="18" hidden="false" customHeight="true" outlineLevel="0" collapsed="false">
      <c r="A901" s="32"/>
      <c r="B901" s="42"/>
      <c r="C901" s="32"/>
      <c r="D901" s="33"/>
      <c r="E901" s="32"/>
      <c r="F901" s="32"/>
      <c r="G901" s="58" t="str">
        <f aca="false">IF(OR($A901="",$C901=""),"",IF(COUNTIF(Atividades!$G$3:$G$302,IFERROR(INDEX(Equipamentos!$C$3:$C$62,MATCH($A901,Equipamentos!$A$3:$A$62,0)),"")&amp;"|"&amp;$C901)=0,"Fora do catálogo",""))</f>
        <v/>
      </c>
    </row>
    <row r="902" customFormat="false" ht="18" hidden="false" customHeight="true" outlineLevel="0" collapsed="false">
      <c r="A902" s="32"/>
      <c r="B902" s="42"/>
      <c r="C902" s="32"/>
      <c r="D902" s="33"/>
      <c r="E902" s="32"/>
      <c r="F902" s="32"/>
      <c r="G902" s="58" t="str">
        <f aca="false">IF(OR($A902="",$C902=""),"",IF(COUNTIF(Atividades!$G$3:$G$302,IFERROR(INDEX(Equipamentos!$C$3:$C$62,MATCH($A902,Equipamentos!$A$3:$A$62,0)),"")&amp;"|"&amp;$C902)=0,"Fora do catálogo",""))</f>
        <v/>
      </c>
    </row>
    <row r="903" customFormat="false" ht="18" hidden="false" customHeight="true" outlineLevel="0" collapsed="false">
      <c r="A903" s="32"/>
      <c r="B903" s="42"/>
      <c r="C903" s="32"/>
      <c r="D903" s="33"/>
      <c r="E903" s="32"/>
      <c r="F903" s="32"/>
      <c r="G903" s="58" t="str">
        <f aca="false">IF(OR($A903="",$C903=""),"",IF(COUNTIF(Atividades!$G$3:$G$302,IFERROR(INDEX(Equipamentos!$C$3:$C$62,MATCH($A903,Equipamentos!$A$3:$A$62,0)),"")&amp;"|"&amp;$C903)=0,"Fora do catálogo",""))</f>
        <v/>
      </c>
    </row>
    <row r="904" customFormat="false" ht="18" hidden="false" customHeight="true" outlineLevel="0" collapsed="false">
      <c r="A904" s="32"/>
      <c r="B904" s="42"/>
      <c r="C904" s="32"/>
      <c r="D904" s="33"/>
      <c r="E904" s="32"/>
      <c r="F904" s="32"/>
      <c r="G904" s="58" t="str">
        <f aca="false">IF(OR($A904="",$C904=""),"",IF(COUNTIF(Atividades!$G$3:$G$302,IFERROR(INDEX(Equipamentos!$C$3:$C$62,MATCH($A904,Equipamentos!$A$3:$A$62,0)),"")&amp;"|"&amp;$C904)=0,"Fora do catálogo",""))</f>
        <v/>
      </c>
    </row>
    <row r="905" customFormat="false" ht="18" hidden="false" customHeight="true" outlineLevel="0" collapsed="false">
      <c r="A905" s="32"/>
      <c r="B905" s="42"/>
      <c r="C905" s="32"/>
      <c r="D905" s="33"/>
      <c r="E905" s="32"/>
      <c r="F905" s="32"/>
      <c r="G905" s="58" t="str">
        <f aca="false">IF(OR($A905="",$C905=""),"",IF(COUNTIF(Atividades!$G$3:$G$302,IFERROR(INDEX(Equipamentos!$C$3:$C$62,MATCH($A905,Equipamentos!$A$3:$A$62,0)),"")&amp;"|"&amp;$C905)=0,"Fora do catálogo",""))</f>
        <v/>
      </c>
    </row>
    <row r="906" customFormat="false" ht="18" hidden="false" customHeight="true" outlineLevel="0" collapsed="false">
      <c r="A906" s="32"/>
      <c r="B906" s="42"/>
      <c r="C906" s="32"/>
      <c r="D906" s="33"/>
      <c r="E906" s="32"/>
      <c r="F906" s="32"/>
      <c r="G906" s="58" t="str">
        <f aca="false">IF(OR($A906="",$C906=""),"",IF(COUNTIF(Atividades!$G$3:$G$302,IFERROR(INDEX(Equipamentos!$C$3:$C$62,MATCH($A906,Equipamentos!$A$3:$A$62,0)),"")&amp;"|"&amp;$C906)=0,"Fora do catálogo",""))</f>
        <v/>
      </c>
    </row>
    <row r="907" customFormat="false" ht="18" hidden="false" customHeight="true" outlineLevel="0" collapsed="false">
      <c r="A907" s="32"/>
      <c r="B907" s="42"/>
      <c r="C907" s="32"/>
      <c r="D907" s="33"/>
      <c r="E907" s="32"/>
      <c r="F907" s="32"/>
      <c r="G907" s="58" t="str">
        <f aca="false">IF(OR($A907="",$C907=""),"",IF(COUNTIF(Atividades!$G$3:$G$302,IFERROR(INDEX(Equipamentos!$C$3:$C$62,MATCH($A907,Equipamentos!$A$3:$A$62,0)),"")&amp;"|"&amp;$C907)=0,"Fora do catálogo",""))</f>
        <v/>
      </c>
    </row>
    <row r="908" customFormat="false" ht="18" hidden="false" customHeight="true" outlineLevel="0" collapsed="false">
      <c r="A908" s="32"/>
      <c r="B908" s="42"/>
      <c r="C908" s="32"/>
      <c r="D908" s="33"/>
      <c r="E908" s="32"/>
      <c r="F908" s="32"/>
      <c r="G908" s="58" t="str">
        <f aca="false">IF(OR($A908="",$C908=""),"",IF(COUNTIF(Atividades!$G$3:$G$302,IFERROR(INDEX(Equipamentos!$C$3:$C$62,MATCH($A908,Equipamentos!$A$3:$A$62,0)),"")&amp;"|"&amp;$C908)=0,"Fora do catálogo",""))</f>
        <v/>
      </c>
    </row>
    <row r="909" customFormat="false" ht="18" hidden="false" customHeight="true" outlineLevel="0" collapsed="false">
      <c r="A909" s="32"/>
      <c r="B909" s="42"/>
      <c r="C909" s="32"/>
      <c r="D909" s="33"/>
      <c r="E909" s="32"/>
      <c r="F909" s="32"/>
      <c r="G909" s="58" t="str">
        <f aca="false">IF(OR($A909="",$C909=""),"",IF(COUNTIF(Atividades!$G$3:$G$302,IFERROR(INDEX(Equipamentos!$C$3:$C$62,MATCH($A909,Equipamentos!$A$3:$A$62,0)),"")&amp;"|"&amp;$C909)=0,"Fora do catálogo",""))</f>
        <v/>
      </c>
    </row>
    <row r="910" customFormat="false" ht="18" hidden="false" customHeight="true" outlineLevel="0" collapsed="false">
      <c r="A910" s="32"/>
      <c r="B910" s="42"/>
      <c r="C910" s="32"/>
      <c r="D910" s="33"/>
      <c r="E910" s="32"/>
      <c r="F910" s="32"/>
      <c r="G910" s="58" t="str">
        <f aca="false">IF(OR($A910="",$C910=""),"",IF(COUNTIF(Atividades!$G$3:$G$302,IFERROR(INDEX(Equipamentos!$C$3:$C$62,MATCH($A910,Equipamentos!$A$3:$A$62,0)),"")&amp;"|"&amp;$C910)=0,"Fora do catálogo",""))</f>
        <v/>
      </c>
    </row>
    <row r="911" customFormat="false" ht="18" hidden="false" customHeight="true" outlineLevel="0" collapsed="false">
      <c r="A911" s="32"/>
      <c r="B911" s="42"/>
      <c r="C911" s="32"/>
      <c r="D911" s="33"/>
      <c r="E911" s="32"/>
      <c r="F911" s="32"/>
      <c r="G911" s="58" t="str">
        <f aca="false">IF(OR($A911="",$C911=""),"",IF(COUNTIF(Atividades!$G$3:$G$302,IFERROR(INDEX(Equipamentos!$C$3:$C$62,MATCH($A911,Equipamentos!$A$3:$A$62,0)),"")&amp;"|"&amp;$C911)=0,"Fora do catálogo",""))</f>
        <v/>
      </c>
    </row>
    <row r="912" customFormat="false" ht="18" hidden="false" customHeight="true" outlineLevel="0" collapsed="false">
      <c r="A912" s="32"/>
      <c r="B912" s="42"/>
      <c r="C912" s="32"/>
      <c r="D912" s="33"/>
      <c r="E912" s="32"/>
      <c r="F912" s="32"/>
      <c r="G912" s="58" t="str">
        <f aca="false">IF(OR($A912="",$C912=""),"",IF(COUNTIF(Atividades!$G$3:$G$302,IFERROR(INDEX(Equipamentos!$C$3:$C$62,MATCH($A912,Equipamentos!$A$3:$A$62,0)),"")&amp;"|"&amp;$C912)=0,"Fora do catálogo",""))</f>
        <v/>
      </c>
    </row>
    <row r="913" customFormat="false" ht="18" hidden="false" customHeight="true" outlineLevel="0" collapsed="false">
      <c r="A913" s="32"/>
      <c r="B913" s="42"/>
      <c r="C913" s="32"/>
      <c r="D913" s="33"/>
      <c r="E913" s="32"/>
      <c r="F913" s="32"/>
      <c r="G913" s="58" t="str">
        <f aca="false">IF(OR($A913="",$C913=""),"",IF(COUNTIF(Atividades!$G$3:$G$302,IFERROR(INDEX(Equipamentos!$C$3:$C$62,MATCH($A913,Equipamentos!$A$3:$A$62,0)),"")&amp;"|"&amp;$C913)=0,"Fora do catálogo",""))</f>
        <v/>
      </c>
    </row>
    <row r="914" customFormat="false" ht="18" hidden="false" customHeight="true" outlineLevel="0" collapsed="false">
      <c r="A914" s="32"/>
      <c r="B914" s="42"/>
      <c r="C914" s="32"/>
      <c r="D914" s="33"/>
      <c r="E914" s="32"/>
      <c r="F914" s="32"/>
      <c r="G914" s="58" t="str">
        <f aca="false">IF(OR($A914="",$C914=""),"",IF(COUNTIF(Atividades!$G$3:$G$302,IFERROR(INDEX(Equipamentos!$C$3:$C$62,MATCH($A914,Equipamentos!$A$3:$A$62,0)),"")&amp;"|"&amp;$C914)=0,"Fora do catálogo",""))</f>
        <v/>
      </c>
    </row>
    <row r="915" customFormat="false" ht="18" hidden="false" customHeight="true" outlineLevel="0" collapsed="false">
      <c r="A915" s="32"/>
      <c r="B915" s="42"/>
      <c r="C915" s="32"/>
      <c r="D915" s="33"/>
      <c r="E915" s="32"/>
      <c r="F915" s="32"/>
      <c r="G915" s="58" t="str">
        <f aca="false">IF(OR($A915="",$C915=""),"",IF(COUNTIF(Atividades!$G$3:$G$302,IFERROR(INDEX(Equipamentos!$C$3:$C$62,MATCH($A915,Equipamentos!$A$3:$A$62,0)),"")&amp;"|"&amp;$C915)=0,"Fora do catálogo",""))</f>
        <v/>
      </c>
    </row>
    <row r="916" customFormat="false" ht="18" hidden="false" customHeight="true" outlineLevel="0" collapsed="false">
      <c r="A916" s="32"/>
      <c r="B916" s="42"/>
      <c r="C916" s="32"/>
      <c r="D916" s="33"/>
      <c r="E916" s="32"/>
      <c r="F916" s="32"/>
      <c r="G916" s="58" t="str">
        <f aca="false">IF(OR($A916="",$C916=""),"",IF(COUNTIF(Atividades!$G$3:$G$302,IFERROR(INDEX(Equipamentos!$C$3:$C$62,MATCH($A916,Equipamentos!$A$3:$A$62,0)),"")&amp;"|"&amp;$C916)=0,"Fora do catálogo",""))</f>
        <v/>
      </c>
    </row>
    <row r="917" customFormat="false" ht="18" hidden="false" customHeight="true" outlineLevel="0" collapsed="false">
      <c r="A917" s="32"/>
      <c r="B917" s="42"/>
      <c r="C917" s="32"/>
      <c r="D917" s="33"/>
      <c r="E917" s="32"/>
      <c r="F917" s="32"/>
      <c r="G917" s="58" t="str">
        <f aca="false">IF(OR($A917="",$C917=""),"",IF(COUNTIF(Atividades!$G$3:$G$302,IFERROR(INDEX(Equipamentos!$C$3:$C$62,MATCH($A917,Equipamentos!$A$3:$A$62,0)),"")&amp;"|"&amp;$C917)=0,"Fora do catálogo",""))</f>
        <v/>
      </c>
    </row>
    <row r="918" customFormat="false" ht="18" hidden="false" customHeight="true" outlineLevel="0" collapsed="false">
      <c r="A918" s="32"/>
      <c r="B918" s="42"/>
      <c r="C918" s="32"/>
      <c r="D918" s="33"/>
      <c r="E918" s="32"/>
      <c r="F918" s="32"/>
      <c r="G918" s="58" t="str">
        <f aca="false">IF(OR($A918="",$C918=""),"",IF(COUNTIF(Atividades!$G$3:$G$302,IFERROR(INDEX(Equipamentos!$C$3:$C$62,MATCH($A918,Equipamentos!$A$3:$A$62,0)),"")&amp;"|"&amp;$C918)=0,"Fora do catálogo",""))</f>
        <v/>
      </c>
    </row>
    <row r="919" customFormat="false" ht="18" hidden="false" customHeight="true" outlineLevel="0" collapsed="false">
      <c r="A919" s="32"/>
      <c r="B919" s="42"/>
      <c r="C919" s="32"/>
      <c r="D919" s="33"/>
      <c r="E919" s="32"/>
      <c r="F919" s="32"/>
      <c r="G919" s="58" t="str">
        <f aca="false">IF(OR($A919="",$C919=""),"",IF(COUNTIF(Atividades!$G$3:$G$302,IFERROR(INDEX(Equipamentos!$C$3:$C$62,MATCH($A919,Equipamentos!$A$3:$A$62,0)),"")&amp;"|"&amp;$C919)=0,"Fora do catálogo",""))</f>
        <v/>
      </c>
    </row>
    <row r="920" customFormat="false" ht="18" hidden="false" customHeight="true" outlineLevel="0" collapsed="false">
      <c r="A920" s="32"/>
      <c r="B920" s="42"/>
      <c r="C920" s="32"/>
      <c r="D920" s="33"/>
      <c r="E920" s="32"/>
      <c r="F920" s="32"/>
      <c r="G920" s="58" t="str">
        <f aca="false">IF(OR($A920="",$C920=""),"",IF(COUNTIF(Atividades!$G$3:$G$302,IFERROR(INDEX(Equipamentos!$C$3:$C$62,MATCH($A920,Equipamentos!$A$3:$A$62,0)),"")&amp;"|"&amp;$C920)=0,"Fora do catálogo",""))</f>
        <v/>
      </c>
    </row>
    <row r="921" customFormat="false" ht="18" hidden="false" customHeight="true" outlineLevel="0" collapsed="false">
      <c r="A921" s="32"/>
      <c r="B921" s="42"/>
      <c r="C921" s="32"/>
      <c r="D921" s="33"/>
      <c r="E921" s="32"/>
      <c r="F921" s="32"/>
      <c r="G921" s="58" t="str">
        <f aca="false">IF(OR($A921="",$C921=""),"",IF(COUNTIF(Atividades!$G$3:$G$302,IFERROR(INDEX(Equipamentos!$C$3:$C$62,MATCH($A921,Equipamentos!$A$3:$A$62,0)),"")&amp;"|"&amp;$C921)=0,"Fora do catálogo",""))</f>
        <v/>
      </c>
    </row>
    <row r="922" customFormat="false" ht="18" hidden="false" customHeight="true" outlineLevel="0" collapsed="false">
      <c r="A922" s="32"/>
      <c r="B922" s="42"/>
      <c r="C922" s="32"/>
      <c r="D922" s="33"/>
      <c r="E922" s="32"/>
      <c r="F922" s="32"/>
      <c r="G922" s="58" t="str">
        <f aca="false">IF(OR($A922="",$C922=""),"",IF(COUNTIF(Atividades!$G$3:$G$302,IFERROR(INDEX(Equipamentos!$C$3:$C$62,MATCH($A922,Equipamentos!$A$3:$A$62,0)),"")&amp;"|"&amp;$C922)=0,"Fora do catálogo",""))</f>
        <v/>
      </c>
    </row>
    <row r="923" customFormat="false" ht="18" hidden="false" customHeight="true" outlineLevel="0" collapsed="false">
      <c r="A923" s="32"/>
      <c r="B923" s="42"/>
      <c r="C923" s="32"/>
      <c r="D923" s="33"/>
      <c r="E923" s="32"/>
      <c r="F923" s="32"/>
      <c r="G923" s="58" t="str">
        <f aca="false">IF(OR($A923="",$C923=""),"",IF(COUNTIF(Atividades!$G$3:$G$302,IFERROR(INDEX(Equipamentos!$C$3:$C$62,MATCH($A923,Equipamentos!$A$3:$A$62,0)),"")&amp;"|"&amp;$C923)=0,"Fora do catálogo",""))</f>
        <v/>
      </c>
    </row>
    <row r="924" customFormat="false" ht="18" hidden="false" customHeight="true" outlineLevel="0" collapsed="false">
      <c r="A924" s="32"/>
      <c r="B924" s="42"/>
      <c r="C924" s="32"/>
      <c r="D924" s="33"/>
      <c r="E924" s="32"/>
      <c r="F924" s="32"/>
      <c r="G924" s="58" t="str">
        <f aca="false">IF(OR($A924="",$C924=""),"",IF(COUNTIF(Atividades!$G$3:$G$302,IFERROR(INDEX(Equipamentos!$C$3:$C$62,MATCH($A924,Equipamentos!$A$3:$A$62,0)),"")&amp;"|"&amp;$C924)=0,"Fora do catálogo",""))</f>
        <v/>
      </c>
    </row>
    <row r="925" customFormat="false" ht="18" hidden="false" customHeight="true" outlineLevel="0" collapsed="false">
      <c r="A925" s="32"/>
      <c r="B925" s="42"/>
      <c r="C925" s="32"/>
      <c r="D925" s="33"/>
      <c r="E925" s="32"/>
      <c r="F925" s="32"/>
      <c r="G925" s="58" t="str">
        <f aca="false">IF(OR($A925="",$C925=""),"",IF(COUNTIF(Atividades!$G$3:$G$302,IFERROR(INDEX(Equipamentos!$C$3:$C$62,MATCH($A925,Equipamentos!$A$3:$A$62,0)),"")&amp;"|"&amp;$C925)=0,"Fora do catálogo",""))</f>
        <v/>
      </c>
    </row>
    <row r="926" customFormat="false" ht="18" hidden="false" customHeight="true" outlineLevel="0" collapsed="false">
      <c r="A926" s="32"/>
      <c r="B926" s="42"/>
      <c r="C926" s="32"/>
      <c r="D926" s="33"/>
      <c r="E926" s="32"/>
      <c r="F926" s="32"/>
      <c r="G926" s="58" t="str">
        <f aca="false">IF(OR($A926="",$C926=""),"",IF(COUNTIF(Atividades!$G$3:$G$302,IFERROR(INDEX(Equipamentos!$C$3:$C$62,MATCH($A926,Equipamentos!$A$3:$A$62,0)),"")&amp;"|"&amp;$C926)=0,"Fora do catálogo",""))</f>
        <v/>
      </c>
    </row>
    <row r="927" customFormat="false" ht="18" hidden="false" customHeight="true" outlineLevel="0" collapsed="false">
      <c r="A927" s="32"/>
      <c r="B927" s="42"/>
      <c r="C927" s="32"/>
      <c r="D927" s="33"/>
      <c r="E927" s="32"/>
      <c r="F927" s="32"/>
      <c r="G927" s="58" t="str">
        <f aca="false">IF(OR($A927="",$C927=""),"",IF(COUNTIF(Atividades!$G$3:$G$302,IFERROR(INDEX(Equipamentos!$C$3:$C$62,MATCH($A927,Equipamentos!$A$3:$A$62,0)),"")&amp;"|"&amp;$C927)=0,"Fora do catálogo",""))</f>
        <v/>
      </c>
    </row>
    <row r="928" customFormat="false" ht="18" hidden="false" customHeight="true" outlineLevel="0" collapsed="false">
      <c r="A928" s="32"/>
      <c r="B928" s="42"/>
      <c r="C928" s="32"/>
      <c r="D928" s="33"/>
      <c r="E928" s="32"/>
      <c r="F928" s="32"/>
      <c r="G928" s="58" t="str">
        <f aca="false">IF(OR($A928="",$C928=""),"",IF(COUNTIF(Atividades!$G$3:$G$302,IFERROR(INDEX(Equipamentos!$C$3:$C$62,MATCH($A928,Equipamentos!$A$3:$A$62,0)),"")&amp;"|"&amp;$C928)=0,"Fora do catálogo",""))</f>
        <v/>
      </c>
    </row>
    <row r="929" customFormat="false" ht="18" hidden="false" customHeight="true" outlineLevel="0" collapsed="false">
      <c r="A929" s="32"/>
      <c r="B929" s="42"/>
      <c r="C929" s="32"/>
      <c r="D929" s="33"/>
      <c r="E929" s="32"/>
      <c r="F929" s="32"/>
      <c r="G929" s="58" t="str">
        <f aca="false">IF(OR($A929="",$C929=""),"",IF(COUNTIF(Atividades!$G$3:$G$302,IFERROR(INDEX(Equipamentos!$C$3:$C$62,MATCH($A929,Equipamentos!$A$3:$A$62,0)),"")&amp;"|"&amp;$C929)=0,"Fora do catálogo",""))</f>
        <v/>
      </c>
    </row>
    <row r="930" customFormat="false" ht="18" hidden="false" customHeight="true" outlineLevel="0" collapsed="false">
      <c r="A930" s="32"/>
      <c r="B930" s="42"/>
      <c r="C930" s="32"/>
      <c r="D930" s="33"/>
      <c r="E930" s="32"/>
      <c r="F930" s="32"/>
      <c r="G930" s="58" t="str">
        <f aca="false">IF(OR($A930="",$C930=""),"",IF(COUNTIF(Atividades!$G$3:$G$302,IFERROR(INDEX(Equipamentos!$C$3:$C$62,MATCH($A930,Equipamentos!$A$3:$A$62,0)),"")&amp;"|"&amp;$C930)=0,"Fora do catálogo",""))</f>
        <v/>
      </c>
    </row>
    <row r="931" customFormat="false" ht="18" hidden="false" customHeight="true" outlineLevel="0" collapsed="false">
      <c r="A931" s="32"/>
      <c r="B931" s="42"/>
      <c r="C931" s="32"/>
      <c r="D931" s="33"/>
      <c r="E931" s="32"/>
      <c r="F931" s="32"/>
      <c r="G931" s="58" t="str">
        <f aca="false">IF(OR($A931="",$C931=""),"",IF(COUNTIF(Atividades!$G$3:$G$302,IFERROR(INDEX(Equipamentos!$C$3:$C$62,MATCH($A931,Equipamentos!$A$3:$A$62,0)),"")&amp;"|"&amp;$C931)=0,"Fora do catálogo",""))</f>
        <v/>
      </c>
    </row>
    <row r="932" customFormat="false" ht="18" hidden="false" customHeight="true" outlineLevel="0" collapsed="false">
      <c r="A932" s="32"/>
      <c r="B932" s="42"/>
      <c r="C932" s="32"/>
      <c r="D932" s="33"/>
      <c r="E932" s="32"/>
      <c r="F932" s="32"/>
      <c r="G932" s="58" t="str">
        <f aca="false">IF(OR($A932="",$C932=""),"",IF(COUNTIF(Atividades!$G$3:$G$302,IFERROR(INDEX(Equipamentos!$C$3:$C$62,MATCH($A932,Equipamentos!$A$3:$A$62,0)),"")&amp;"|"&amp;$C932)=0,"Fora do catálogo",""))</f>
        <v/>
      </c>
    </row>
    <row r="933" customFormat="false" ht="18" hidden="false" customHeight="true" outlineLevel="0" collapsed="false">
      <c r="A933" s="32"/>
      <c r="B933" s="42"/>
      <c r="C933" s="32"/>
      <c r="D933" s="33"/>
      <c r="E933" s="32"/>
      <c r="F933" s="32"/>
      <c r="G933" s="58" t="str">
        <f aca="false">IF(OR($A933="",$C933=""),"",IF(COUNTIF(Atividades!$G$3:$G$302,IFERROR(INDEX(Equipamentos!$C$3:$C$62,MATCH($A933,Equipamentos!$A$3:$A$62,0)),"")&amp;"|"&amp;$C933)=0,"Fora do catálogo",""))</f>
        <v/>
      </c>
    </row>
    <row r="934" customFormat="false" ht="18" hidden="false" customHeight="true" outlineLevel="0" collapsed="false">
      <c r="A934" s="32"/>
      <c r="B934" s="42"/>
      <c r="C934" s="32"/>
      <c r="D934" s="33"/>
      <c r="E934" s="32"/>
      <c r="F934" s="32"/>
      <c r="G934" s="58" t="str">
        <f aca="false">IF(OR($A934="",$C934=""),"",IF(COUNTIF(Atividades!$G$3:$G$302,IFERROR(INDEX(Equipamentos!$C$3:$C$62,MATCH($A934,Equipamentos!$A$3:$A$62,0)),"")&amp;"|"&amp;$C934)=0,"Fora do catálogo",""))</f>
        <v/>
      </c>
    </row>
    <row r="935" customFormat="false" ht="18" hidden="false" customHeight="true" outlineLevel="0" collapsed="false">
      <c r="A935" s="32"/>
      <c r="B935" s="42"/>
      <c r="C935" s="32"/>
      <c r="D935" s="33"/>
      <c r="E935" s="32"/>
      <c r="F935" s="32"/>
      <c r="G935" s="58" t="str">
        <f aca="false">IF(OR($A935="",$C935=""),"",IF(COUNTIF(Atividades!$G$3:$G$302,IFERROR(INDEX(Equipamentos!$C$3:$C$62,MATCH($A935,Equipamentos!$A$3:$A$62,0)),"")&amp;"|"&amp;$C935)=0,"Fora do catálogo",""))</f>
        <v/>
      </c>
    </row>
    <row r="936" customFormat="false" ht="18" hidden="false" customHeight="true" outlineLevel="0" collapsed="false">
      <c r="A936" s="32"/>
      <c r="B936" s="42"/>
      <c r="C936" s="32"/>
      <c r="D936" s="33"/>
      <c r="E936" s="32"/>
      <c r="F936" s="32"/>
      <c r="G936" s="58" t="str">
        <f aca="false">IF(OR($A936="",$C936=""),"",IF(COUNTIF(Atividades!$G$3:$G$302,IFERROR(INDEX(Equipamentos!$C$3:$C$62,MATCH($A936,Equipamentos!$A$3:$A$62,0)),"")&amp;"|"&amp;$C936)=0,"Fora do catálogo",""))</f>
        <v/>
      </c>
    </row>
    <row r="937" customFormat="false" ht="18" hidden="false" customHeight="true" outlineLevel="0" collapsed="false">
      <c r="A937" s="32"/>
      <c r="B937" s="42"/>
      <c r="C937" s="32"/>
      <c r="D937" s="33"/>
      <c r="E937" s="32"/>
      <c r="F937" s="32"/>
      <c r="G937" s="58" t="str">
        <f aca="false">IF(OR($A937="",$C937=""),"",IF(COUNTIF(Atividades!$G$3:$G$302,IFERROR(INDEX(Equipamentos!$C$3:$C$62,MATCH($A937,Equipamentos!$A$3:$A$62,0)),"")&amp;"|"&amp;$C937)=0,"Fora do catálogo",""))</f>
        <v/>
      </c>
    </row>
    <row r="938" customFormat="false" ht="18" hidden="false" customHeight="true" outlineLevel="0" collapsed="false">
      <c r="A938" s="32"/>
      <c r="B938" s="42"/>
      <c r="C938" s="32"/>
      <c r="D938" s="33"/>
      <c r="E938" s="32"/>
      <c r="F938" s="32"/>
      <c r="G938" s="58" t="str">
        <f aca="false">IF(OR($A938="",$C938=""),"",IF(COUNTIF(Atividades!$G$3:$G$302,IFERROR(INDEX(Equipamentos!$C$3:$C$62,MATCH($A938,Equipamentos!$A$3:$A$62,0)),"")&amp;"|"&amp;$C938)=0,"Fora do catálogo",""))</f>
        <v/>
      </c>
    </row>
    <row r="939" customFormat="false" ht="18" hidden="false" customHeight="true" outlineLevel="0" collapsed="false">
      <c r="A939" s="32"/>
      <c r="B939" s="42"/>
      <c r="C939" s="32"/>
      <c r="D939" s="33"/>
      <c r="E939" s="32"/>
      <c r="F939" s="32"/>
      <c r="G939" s="58" t="str">
        <f aca="false">IF(OR($A939="",$C939=""),"",IF(COUNTIF(Atividades!$G$3:$G$302,IFERROR(INDEX(Equipamentos!$C$3:$C$62,MATCH($A939,Equipamentos!$A$3:$A$62,0)),"")&amp;"|"&amp;$C939)=0,"Fora do catálogo",""))</f>
        <v/>
      </c>
    </row>
    <row r="940" customFormat="false" ht="18" hidden="false" customHeight="true" outlineLevel="0" collapsed="false">
      <c r="A940" s="32"/>
      <c r="B940" s="42"/>
      <c r="C940" s="32"/>
      <c r="D940" s="33"/>
      <c r="E940" s="32"/>
      <c r="F940" s="32"/>
      <c r="G940" s="58" t="str">
        <f aca="false">IF(OR($A940="",$C940=""),"",IF(COUNTIF(Atividades!$G$3:$G$302,IFERROR(INDEX(Equipamentos!$C$3:$C$62,MATCH($A940,Equipamentos!$A$3:$A$62,0)),"")&amp;"|"&amp;$C940)=0,"Fora do catálogo",""))</f>
        <v/>
      </c>
    </row>
    <row r="941" customFormat="false" ht="18" hidden="false" customHeight="true" outlineLevel="0" collapsed="false">
      <c r="A941" s="32"/>
      <c r="B941" s="42"/>
      <c r="C941" s="32"/>
      <c r="D941" s="33"/>
      <c r="E941" s="32"/>
      <c r="F941" s="32"/>
      <c r="G941" s="58" t="str">
        <f aca="false">IF(OR($A941="",$C941=""),"",IF(COUNTIF(Atividades!$G$3:$G$302,IFERROR(INDEX(Equipamentos!$C$3:$C$62,MATCH($A941,Equipamentos!$A$3:$A$62,0)),"")&amp;"|"&amp;$C941)=0,"Fora do catálogo",""))</f>
        <v/>
      </c>
    </row>
    <row r="942" customFormat="false" ht="18" hidden="false" customHeight="true" outlineLevel="0" collapsed="false">
      <c r="A942" s="32"/>
      <c r="B942" s="42"/>
      <c r="C942" s="32"/>
      <c r="D942" s="33"/>
      <c r="E942" s="32"/>
      <c r="F942" s="32"/>
      <c r="G942" s="58" t="str">
        <f aca="false">IF(OR($A942="",$C942=""),"",IF(COUNTIF(Atividades!$G$3:$G$302,IFERROR(INDEX(Equipamentos!$C$3:$C$62,MATCH($A942,Equipamentos!$A$3:$A$62,0)),"")&amp;"|"&amp;$C942)=0,"Fora do catálogo",""))</f>
        <v/>
      </c>
    </row>
    <row r="943" customFormat="false" ht="18" hidden="false" customHeight="true" outlineLevel="0" collapsed="false">
      <c r="A943" s="32"/>
      <c r="B943" s="42"/>
      <c r="C943" s="32"/>
      <c r="D943" s="33"/>
      <c r="E943" s="32"/>
      <c r="F943" s="32"/>
      <c r="G943" s="58" t="str">
        <f aca="false">IF(OR($A943="",$C943=""),"",IF(COUNTIF(Atividades!$G$3:$G$302,IFERROR(INDEX(Equipamentos!$C$3:$C$62,MATCH($A943,Equipamentos!$A$3:$A$62,0)),"")&amp;"|"&amp;$C943)=0,"Fora do catálogo",""))</f>
        <v/>
      </c>
    </row>
    <row r="944" customFormat="false" ht="18" hidden="false" customHeight="true" outlineLevel="0" collapsed="false">
      <c r="A944" s="32"/>
      <c r="B944" s="42"/>
      <c r="C944" s="32"/>
      <c r="D944" s="33"/>
      <c r="E944" s="32"/>
      <c r="F944" s="32"/>
      <c r="G944" s="58" t="str">
        <f aca="false">IF(OR($A944="",$C944=""),"",IF(COUNTIF(Atividades!$G$3:$G$302,IFERROR(INDEX(Equipamentos!$C$3:$C$62,MATCH($A944,Equipamentos!$A$3:$A$62,0)),"")&amp;"|"&amp;$C944)=0,"Fora do catálogo",""))</f>
        <v/>
      </c>
    </row>
    <row r="945" customFormat="false" ht="18" hidden="false" customHeight="true" outlineLevel="0" collapsed="false">
      <c r="A945" s="32"/>
      <c r="B945" s="42"/>
      <c r="C945" s="32"/>
      <c r="D945" s="33"/>
      <c r="E945" s="32"/>
      <c r="F945" s="32"/>
      <c r="G945" s="58" t="str">
        <f aca="false">IF(OR($A945="",$C945=""),"",IF(COUNTIF(Atividades!$G$3:$G$302,IFERROR(INDEX(Equipamentos!$C$3:$C$62,MATCH($A945,Equipamentos!$A$3:$A$62,0)),"")&amp;"|"&amp;$C945)=0,"Fora do catálogo",""))</f>
        <v/>
      </c>
    </row>
    <row r="946" customFormat="false" ht="18" hidden="false" customHeight="true" outlineLevel="0" collapsed="false">
      <c r="A946" s="32"/>
      <c r="B946" s="42"/>
      <c r="C946" s="32"/>
      <c r="D946" s="33"/>
      <c r="E946" s="32"/>
      <c r="F946" s="32"/>
      <c r="G946" s="58" t="str">
        <f aca="false">IF(OR($A946="",$C946=""),"",IF(COUNTIF(Atividades!$G$3:$G$302,IFERROR(INDEX(Equipamentos!$C$3:$C$62,MATCH($A946,Equipamentos!$A$3:$A$62,0)),"")&amp;"|"&amp;$C946)=0,"Fora do catálogo",""))</f>
        <v/>
      </c>
    </row>
    <row r="947" customFormat="false" ht="18" hidden="false" customHeight="true" outlineLevel="0" collapsed="false">
      <c r="A947" s="32"/>
      <c r="B947" s="42"/>
      <c r="C947" s="32"/>
      <c r="D947" s="33"/>
      <c r="E947" s="32"/>
      <c r="F947" s="32"/>
      <c r="G947" s="58" t="str">
        <f aca="false">IF(OR($A947="",$C947=""),"",IF(COUNTIF(Atividades!$G$3:$G$302,IFERROR(INDEX(Equipamentos!$C$3:$C$62,MATCH($A947,Equipamentos!$A$3:$A$62,0)),"")&amp;"|"&amp;$C947)=0,"Fora do catálogo",""))</f>
        <v/>
      </c>
    </row>
    <row r="948" customFormat="false" ht="18" hidden="false" customHeight="true" outlineLevel="0" collapsed="false">
      <c r="A948" s="32"/>
      <c r="B948" s="42"/>
      <c r="C948" s="32"/>
      <c r="D948" s="33"/>
      <c r="E948" s="32"/>
      <c r="F948" s="32"/>
      <c r="G948" s="58" t="str">
        <f aca="false">IF(OR($A948="",$C948=""),"",IF(COUNTIF(Atividades!$G$3:$G$302,IFERROR(INDEX(Equipamentos!$C$3:$C$62,MATCH($A948,Equipamentos!$A$3:$A$62,0)),"")&amp;"|"&amp;$C948)=0,"Fora do catálogo",""))</f>
        <v/>
      </c>
    </row>
    <row r="949" customFormat="false" ht="18" hidden="false" customHeight="true" outlineLevel="0" collapsed="false">
      <c r="A949" s="32"/>
      <c r="B949" s="42"/>
      <c r="C949" s="32"/>
      <c r="D949" s="33"/>
      <c r="E949" s="32"/>
      <c r="F949" s="32"/>
      <c r="G949" s="58" t="str">
        <f aca="false">IF(OR($A949="",$C949=""),"",IF(COUNTIF(Atividades!$G$3:$G$302,IFERROR(INDEX(Equipamentos!$C$3:$C$62,MATCH($A949,Equipamentos!$A$3:$A$62,0)),"")&amp;"|"&amp;$C949)=0,"Fora do catálogo",""))</f>
        <v/>
      </c>
    </row>
    <row r="950" customFormat="false" ht="18" hidden="false" customHeight="true" outlineLevel="0" collapsed="false">
      <c r="A950" s="32"/>
      <c r="B950" s="42"/>
      <c r="C950" s="32"/>
      <c r="D950" s="33"/>
      <c r="E950" s="32"/>
      <c r="F950" s="32"/>
      <c r="G950" s="58" t="str">
        <f aca="false">IF(OR($A950="",$C950=""),"",IF(COUNTIF(Atividades!$G$3:$G$302,IFERROR(INDEX(Equipamentos!$C$3:$C$62,MATCH($A950,Equipamentos!$A$3:$A$62,0)),"")&amp;"|"&amp;$C950)=0,"Fora do catálogo",""))</f>
        <v/>
      </c>
    </row>
    <row r="951" customFormat="false" ht="18" hidden="false" customHeight="true" outlineLevel="0" collapsed="false">
      <c r="A951" s="32"/>
      <c r="B951" s="42"/>
      <c r="C951" s="32"/>
      <c r="D951" s="33"/>
      <c r="E951" s="32"/>
      <c r="F951" s="32"/>
      <c r="G951" s="58" t="str">
        <f aca="false">IF(OR($A951="",$C951=""),"",IF(COUNTIF(Atividades!$G$3:$G$302,IFERROR(INDEX(Equipamentos!$C$3:$C$62,MATCH($A951,Equipamentos!$A$3:$A$62,0)),"")&amp;"|"&amp;$C951)=0,"Fora do catálogo",""))</f>
        <v/>
      </c>
    </row>
    <row r="952" customFormat="false" ht="18" hidden="false" customHeight="true" outlineLevel="0" collapsed="false">
      <c r="A952" s="32"/>
      <c r="B952" s="42"/>
      <c r="C952" s="32"/>
      <c r="D952" s="33"/>
      <c r="E952" s="32"/>
      <c r="F952" s="32"/>
      <c r="G952" s="58" t="str">
        <f aca="false">IF(OR($A952="",$C952=""),"",IF(COUNTIF(Atividades!$G$3:$G$302,IFERROR(INDEX(Equipamentos!$C$3:$C$62,MATCH($A952,Equipamentos!$A$3:$A$62,0)),"")&amp;"|"&amp;$C952)=0,"Fora do catálogo",""))</f>
        <v/>
      </c>
    </row>
    <row r="953" customFormat="false" ht="18" hidden="false" customHeight="true" outlineLevel="0" collapsed="false">
      <c r="A953" s="32"/>
      <c r="B953" s="42"/>
      <c r="C953" s="32"/>
      <c r="D953" s="33"/>
      <c r="E953" s="32"/>
      <c r="F953" s="32"/>
      <c r="G953" s="58" t="str">
        <f aca="false">IF(OR($A953="",$C953=""),"",IF(COUNTIF(Atividades!$G$3:$G$302,IFERROR(INDEX(Equipamentos!$C$3:$C$62,MATCH($A953,Equipamentos!$A$3:$A$62,0)),"")&amp;"|"&amp;$C953)=0,"Fora do catálogo",""))</f>
        <v/>
      </c>
    </row>
    <row r="954" customFormat="false" ht="18" hidden="false" customHeight="true" outlineLevel="0" collapsed="false">
      <c r="A954" s="32"/>
      <c r="B954" s="42"/>
      <c r="C954" s="32"/>
      <c r="D954" s="33"/>
      <c r="E954" s="32"/>
      <c r="F954" s="32"/>
      <c r="G954" s="58" t="str">
        <f aca="false">IF(OR($A954="",$C954=""),"",IF(COUNTIF(Atividades!$G$3:$G$302,IFERROR(INDEX(Equipamentos!$C$3:$C$62,MATCH($A954,Equipamentos!$A$3:$A$62,0)),"")&amp;"|"&amp;$C954)=0,"Fora do catálogo",""))</f>
        <v/>
      </c>
    </row>
    <row r="955" customFormat="false" ht="18" hidden="false" customHeight="true" outlineLevel="0" collapsed="false">
      <c r="A955" s="32"/>
      <c r="B955" s="42"/>
      <c r="C955" s="32"/>
      <c r="D955" s="33"/>
      <c r="E955" s="32"/>
      <c r="F955" s="32"/>
      <c r="G955" s="58" t="str">
        <f aca="false">IF(OR($A955="",$C955=""),"",IF(COUNTIF(Atividades!$G$3:$G$302,IFERROR(INDEX(Equipamentos!$C$3:$C$62,MATCH($A955,Equipamentos!$A$3:$A$62,0)),"")&amp;"|"&amp;$C955)=0,"Fora do catálogo",""))</f>
        <v/>
      </c>
    </row>
    <row r="956" customFormat="false" ht="18" hidden="false" customHeight="true" outlineLevel="0" collapsed="false">
      <c r="A956" s="32"/>
      <c r="B956" s="42"/>
      <c r="C956" s="32"/>
      <c r="D956" s="33"/>
      <c r="E956" s="32"/>
      <c r="F956" s="32"/>
      <c r="G956" s="58" t="str">
        <f aca="false">IF(OR($A956="",$C956=""),"",IF(COUNTIF(Atividades!$G$3:$G$302,IFERROR(INDEX(Equipamentos!$C$3:$C$62,MATCH($A956,Equipamentos!$A$3:$A$62,0)),"")&amp;"|"&amp;$C956)=0,"Fora do catálogo",""))</f>
        <v/>
      </c>
    </row>
    <row r="957" customFormat="false" ht="18" hidden="false" customHeight="true" outlineLevel="0" collapsed="false">
      <c r="A957" s="32"/>
      <c r="B957" s="42"/>
      <c r="C957" s="32"/>
      <c r="D957" s="33"/>
      <c r="E957" s="32"/>
      <c r="F957" s="32"/>
      <c r="G957" s="58" t="str">
        <f aca="false">IF(OR($A957="",$C957=""),"",IF(COUNTIF(Atividades!$G$3:$G$302,IFERROR(INDEX(Equipamentos!$C$3:$C$62,MATCH($A957,Equipamentos!$A$3:$A$62,0)),"")&amp;"|"&amp;$C957)=0,"Fora do catálogo",""))</f>
        <v/>
      </c>
    </row>
    <row r="958" customFormat="false" ht="18" hidden="false" customHeight="true" outlineLevel="0" collapsed="false">
      <c r="A958" s="32"/>
      <c r="B958" s="42"/>
      <c r="C958" s="32"/>
      <c r="D958" s="33"/>
      <c r="E958" s="32"/>
      <c r="F958" s="32"/>
      <c r="G958" s="58" t="str">
        <f aca="false">IF(OR($A958="",$C958=""),"",IF(COUNTIF(Atividades!$G$3:$G$302,IFERROR(INDEX(Equipamentos!$C$3:$C$62,MATCH($A958,Equipamentos!$A$3:$A$62,0)),"")&amp;"|"&amp;$C958)=0,"Fora do catálogo",""))</f>
        <v/>
      </c>
    </row>
    <row r="959" customFormat="false" ht="18" hidden="false" customHeight="true" outlineLevel="0" collapsed="false">
      <c r="A959" s="32"/>
      <c r="B959" s="42"/>
      <c r="C959" s="32"/>
      <c r="D959" s="33"/>
      <c r="E959" s="32"/>
      <c r="F959" s="32"/>
      <c r="G959" s="58" t="str">
        <f aca="false">IF(OR($A959="",$C959=""),"",IF(COUNTIF(Atividades!$G$3:$G$302,IFERROR(INDEX(Equipamentos!$C$3:$C$62,MATCH($A959,Equipamentos!$A$3:$A$62,0)),"")&amp;"|"&amp;$C959)=0,"Fora do catálogo",""))</f>
        <v/>
      </c>
    </row>
    <row r="960" customFormat="false" ht="18" hidden="false" customHeight="true" outlineLevel="0" collapsed="false">
      <c r="A960" s="32"/>
      <c r="B960" s="42"/>
      <c r="C960" s="32"/>
      <c r="D960" s="33"/>
      <c r="E960" s="32"/>
      <c r="F960" s="32"/>
      <c r="G960" s="58" t="str">
        <f aca="false">IF(OR($A960="",$C960=""),"",IF(COUNTIF(Atividades!$G$3:$G$302,IFERROR(INDEX(Equipamentos!$C$3:$C$62,MATCH($A960,Equipamentos!$A$3:$A$62,0)),"")&amp;"|"&amp;$C960)=0,"Fora do catálogo",""))</f>
        <v/>
      </c>
    </row>
    <row r="961" customFormat="false" ht="18" hidden="false" customHeight="true" outlineLevel="0" collapsed="false">
      <c r="A961" s="32"/>
      <c r="B961" s="42"/>
      <c r="C961" s="32"/>
      <c r="D961" s="33"/>
      <c r="E961" s="32"/>
      <c r="F961" s="32"/>
      <c r="G961" s="58" t="str">
        <f aca="false">IF(OR($A961="",$C961=""),"",IF(COUNTIF(Atividades!$G$3:$G$302,IFERROR(INDEX(Equipamentos!$C$3:$C$62,MATCH($A961,Equipamentos!$A$3:$A$62,0)),"")&amp;"|"&amp;$C961)=0,"Fora do catálogo",""))</f>
        <v/>
      </c>
    </row>
    <row r="962" customFormat="false" ht="18" hidden="false" customHeight="true" outlineLevel="0" collapsed="false">
      <c r="A962" s="32"/>
      <c r="B962" s="42"/>
      <c r="C962" s="32"/>
      <c r="D962" s="33"/>
      <c r="E962" s="32"/>
      <c r="F962" s="32"/>
      <c r="G962" s="58" t="str">
        <f aca="false">IF(OR($A962="",$C962=""),"",IF(COUNTIF(Atividades!$G$3:$G$302,IFERROR(INDEX(Equipamentos!$C$3:$C$62,MATCH($A962,Equipamentos!$A$3:$A$62,0)),"")&amp;"|"&amp;$C962)=0,"Fora do catálogo",""))</f>
        <v/>
      </c>
    </row>
    <row r="963" customFormat="false" ht="18" hidden="false" customHeight="true" outlineLevel="0" collapsed="false">
      <c r="A963" s="32"/>
      <c r="B963" s="42"/>
      <c r="C963" s="32"/>
      <c r="D963" s="33"/>
      <c r="E963" s="32"/>
      <c r="F963" s="32"/>
      <c r="G963" s="58" t="str">
        <f aca="false">IF(OR($A963="",$C963=""),"",IF(COUNTIF(Atividades!$G$3:$G$302,IFERROR(INDEX(Equipamentos!$C$3:$C$62,MATCH($A963,Equipamentos!$A$3:$A$62,0)),"")&amp;"|"&amp;$C963)=0,"Fora do catálogo",""))</f>
        <v/>
      </c>
    </row>
    <row r="964" customFormat="false" ht="18" hidden="false" customHeight="true" outlineLevel="0" collapsed="false">
      <c r="A964" s="32"/>
      <c r="B964" s="42"/>
      <c r="C964" s="32"/>
      <c r="D964" s="33"/>
      <c r="E964" s="32"/>
      <c r="F964" s="32"/>
      <c r="G964" s="58" t="str">
        <f aca="false">IF(OR($A964="",$C964=""),"",IF(COUNTIF(Atividades!$G$3:$G$302,IFERROR(INDEX(Equipamentos!$C$3:$C$62,MATCH($A964,Equipamentos!$A$3:$A$62,0)),"")&amp;"|"&amp;$C964)=0,"Fora do catálogo",""))</f>
        <v/>
      </c>
    </row>
    <row r="965" customFormat="false" ht="18" hidden="false" customHeight="true" outlineLevel="0" collapsed="false">
      <c r="A965" s="32"/>
      <c r="B965" s="42"/>
      <c r="C965" s="32"/>
      <c r="D965" s="33"/>
      <c r="E965" s="32"/>
      <c r="F965" s="32"/>
      <c r="G965" s="58" t="str">
        <f aca="false">IF(OR($A965="",$C965=""),"",IF(COUNTIF(Atividades!$G$3:$G$302,IFERROR(INDEX(Equipamentos!$C$3:$C$62,MATCH($A965,Equipamentos!$A$3:$A$62,0)),"")&amp;"|"&amp;$C965)=0,"Fora do catálogo",""))</f>
        <v/>
      </c>
    </row>
    <row r="966" customFormat="false" ht="18" hidden="false" customHeight="true" outlineLevel="0" collapsed="false">
      <c r="A966" s="32"/>
      <c r="B966" s="42"/>
      <c r="C966" s="32"/>
      <c r="D966" s="33"/>
      <c r="E966" s="32"/>
      <c r="F966" s="32"/>
      <c r="G966" s="58" t="str">
        <f aca="false">IF(OR($A966="",$C966=""),"",IF(COUNTIF(Atividades!$G$3:$G$302,IFERROR(INDEX(Equipamentos!$C$3:$C$62,MATCH($A966,Equipamentos!$A$3:$A$62,0)),"")&amp;"|"&amp;$C966)=0,"Fora do catálogo",""))</f>
        <v/>
      </c>
    </row>
    <row r="967" customFormat="false" ht="18" hidden="false" customHeight="true" outlineLevel="0" collapsed="false">
      <c r="A967" s="32"/>
      <c r="B967" s="42"/>
      <c r="C967" s="32"/>
      <c r="D967" s="33"/>
      <c r="E967" s="32"/>
      <c r="F967" s="32"/>
      <c r="G967" s="58" t="str">
        <f aca="false">IF(OR($A967="",$C967=""),"",IF(COUNTIF(Atividades!$G$3:$G$302,IFERROR(INDEX(Equipamentos!$C$3:$C$62,MATCH($A967,Equipamentos!$A$3:$A$62,0)),"")&amp;"|"&amp;$C967)=0,"Fora do catálogo",""))</f>
        <v/>
      </c>
    </row>
    <row r="968" customFormat="false" ht="18" hidden="false" customHeight="true" outlineLevel="0" collapsed="false">
      <c r="A968" s="32"/>
      <c r="B968" s="42"/>
      <c r="C968" s="32"/>
      <c r="D968" s="33"/>
      <c r="E968" s="32"/>
      <c r="F968" s="32"/>
      <c r="G968" s="58" t="str">
        <f aca="false">IF(OR($A968="",$C968=""),"",IF(COUNTIF(Atividades!$G$3:$G$302,IFERROR(INDEX(Equipamentos!$C$3:$C$62,MATCH($A968,Equipamentos!$A$3:$A$62,0)),"")&amp;"|"&amp;$C968)=0,"Fora do catálogo",""))</f>
        <v/>
      </c>
    </row>
    <row r="969" customFormat="false" ht="18" hidden="false" customHeight="true" outlineLevel="0" collapsed="false">
      <c r="A969" s="32"/>
      <c r="B969" s="42"/>
      <c r="C969" s="32"/>
      <c r="D969" s="33"/>
      <c r="E969" s="32"/>
      <c r="F969" s="32"/>
      <c r="G969" s="58" t="str">
        <f aca="false">IF(OR($A969="",$C969=""),"",IF(COUNTIF(Atividades!$G$3:$G$302,IFERROR(INDEX(Equipamentos!$C$3:$C$62,MATCH($A969,Equipamentos!$A$3:$A$62,0)),"")&amp;"|"&amp;$C969)=0,"Fora do catálogo",""))</f>
        <v/>
      </c>
    </row>
    <row r="970" customFormat="false" ht="18" hidden="false" customHeight="true" outlineLevel="0" collapsed="false">
      <c r="A970" s="32"/>
      <c r="B970" s="42"/>
      <c r="C970" s="32"/>
      <c r="D970" s="33"/>
      <c r="E970" s="32"/>
      <c r="F970" s="32"/>
      <c r="G970" s="58" t="str">
        <f aca="false">IF(OR($A970="",$C970=""),"",IF(COUNTIF(Atividades!$G$3:$G$302,IFERROR(INDEX(Equipamentos!$C$3:$C$62,MATCH($A970,Equipamentos!$A$3:$A$62,0)),"")&amp;"|"&amp;$C970)=0,"Fora do catálogo",""))</f>
        <v/>
      </c>
    </row>
    <row r="971" customFormat="false" ht="18" hidden="false" customHeight="true" outlineLevel="0" collapsed="false">
      <c r="A971" s="32"/>
      <c r="B971" s="42"/>
      <c r="C971" s="32"/>
      <c r="D971" s="33"/>
      <c r="E971" s="32"/>
      <c r="F971" s="32"/>
      <c r="G971" s="58" t="str">
        <f aca="false">IF(OR($A971="",$C971=""),"",IF(COUNTIF(Atividades!$G$3:$G$302,IFERROR(INDEX(Equipamentos!$C$3:$C$62,MATCH($A971,Equipamentos!$A$3:$A$62,0)),"")&amp;"|"&amp;$C971)=0,"Fora do catálogo",""))</f>
        <v/>
      </c>
    </row>
    <row r="972" customFormat="false" ht="18" hidden="false" customHeight="true" outlineLevel="0" collapsed="false">
      <c r="A972" s="32"/>
      <c r="B972" s="42"/>
      <c r="C972" s="32"/>
      <c r="D972" s="33"/>
      <c r="E972" s="32"/>
      <c r="F972" s="32"/>
      <c r="G972" s="58" t="str">
        <f aca="false">IF(OR($A972="",$C972=""),"",IF(COUNTIF(Atividades!$G$3:$G$302,IFERROR(INDEX(Equipamentos!$C$3:$C$62,MATCH($A972,Equipamentos!$A$3:$A$62,0)),"")&amp;"|"&amp;$C972)=0,"Fora do catálogo",""))</f>
        <v/>
      </c>
    </row>
    <row r="973" customFormat="false" ht="18" hidden="false" customHeight="true" outlineLevel="0" collapsed="false">
      <c r="A973" s="32"/>
      <c r="B973" s="42"/>
      <c r="C973" s="32"/>
      <c r="D973" s="33"/>
      <c r="E973" s="32"/>
      <c r="F973" s="32"/>
      <c r="G973" s="58" t="str">
        <f aca="false">IF(OR($A973="",$C973=""),"",IF(COUNTIF(Atividades!$G$3:$G$302,IFERROR(INDEX(Equipamentos!$C$3:$C$62,MATCH($A973,Equipamentos!$A$3:$A$62,0)),"")&amp;"|"&amp;$C973)=0,"Fora do catálogo",""))</f>
        <v/>
      </c>
    </row>
    <row r="974" customFormat="false" ht="18" hidden="false" customHeight="true" outlineLevel="0" collapsed="false">
      <c r="A974" s="32"/>
      <c r="B974" s="42"/>
      <c r="C974" s="32"/>
      <c r="D974" s="33"/>
      <c r="E974" s="32"/>
      <c r="F974" s="32"/>
      <c r="G974" s="58" t="str">
        <f aca="false">IF(OR($A974="",$C974=""),"",IF(COUNTIF(Atividades!$G$3:$G$302,IFERROR(INDEX(Equipamentos!$C$3:$C$62,MATCH($A974,Equipamentos!$A$3:$A$62,0)),"")&amp;"|"&amp;$C974)=0,"Fora do catálogo",""))</f>
        <v/>
      </c>
    </row>
    <row r="975" customFormat="false" ht="18" hidden="false" customHeight="true" outlineLevel="0" collapsed="false">
      <c r="A975" s="32"/>
      <c r="B975" s="42"/>
      <c r="C975" s="32"/>
      <c r="D975" s="33"/>
      <c r="E975" s="32"/>
      <c r="F975" s="32"/>
      <c r="G975" s="58" t="str">
        <f aca="false">IF(OR($A975="",$C975=""),"",IF(COUNTIF(Atividades!$G$3:$G$302,IFERROR(INDEX(Equipamentos!$C$3:$C$62,MATCH($A975,Equipamentos!$A$3:$A$62,0)),"")&amp;"|"&amp;$C975)=0,"Fora do catálogo",""))</f>
        <v/>
      </c>
    </row>
    <row r="976" customFormat="false" ht="18" hidden="false" customHeight="true" outlineLevel="0" collapsed="false">
      <c r="A976" s="32"/>
      <c r="B976" s="42"/>
      <c r="C976" s="32"/>
      <c r="D976" s="33"/>
      <c r="E976" s="32"/>
      <c r="F976" s="32"/>
      <c r="G976" s="58" t="str">
        <f aca="false">IF(OR($A976="",$C976=""),"",IF(COUNTIF(Atividades!$G$3:$G$302,IFERROR(INDEX(Equipamentos!$C$3:$C$62,MATCH($A976,Equipamentos!$A$3:$A$62,0)),"")&amp;"|"&amp;$C976)=0,"Fora do catálogo",""))</f>
        <v/>
      </c>
    </row>
    <row r="977" customFormat="false" ht="18" hidden="false" customHeight="true" outlineLevel="0" collapsed="false">
      <c r="A977" s="32"/>
      <c r="B977" s="42"/>
      <c r="C977" s="32"/>
      <c r="D977" s="33"/>
      <c r="E977" s="32"/>
      <c r="F977" s="32"/>
      <c r="G977" s="58" t="str">
        <f aca="false">IF(OR($A977="",$C977=""),"",IF(COUNTIF(Atividades!$G$3:$G$302,IFERROR(INDEX(Equipamentos!$C$3:$C$62,MATCH($A977,Equipamentos!$A$3:$A$62,0)),"")&amp;"|"&amp;$C977)=0,"Fora do catálogo",""))</f>
        <v/>
      </c>
    </row>
    <row r="978" customFormat="false" ht="18" hidden="false" customHeight="true" outlineLevel="0" collapsed="false">
      <c r="A978" s="32"/>
      <c r="B978" s="42"/>
      <c r="C978" s="32"/>
      <c r="D978" s="33"/>
      <c r="E978" s="32"/>
      <c r="F978" s="32"/>
      <c r="G978" s="58" t="str">
        <f aca="false">IF(OR($A978="",$C978=""),"",IF(COUNTIF(Atividades!$G$3:$G$302,IFERROR(INDEX(Equipamentos!$C$3:$C$62,MATCH($A978,Equipamentos!$A$3:$A$62,0)),"")&amp;"|"&amp;$C978)=0,"Fora do catálogo",""))</f>
        <v/>
      </c>
    </row>
    <row r="979" customFormat="false" ht="18" hidden="false" customHeight="true" outlineLevel="0" collapsed="false">
      <c r="A979" s="32"/>
      <c r="B979" s="42"/>
      <c r="C979" s="32"/>
      <c r="D979" s="33"/>
      <c r="E979" s="32"/>
      <c r="F979" s="32"/>
      <c r="G979" s="58" t="str">
        <f aca="false">IF(OR($A979="",$C979=""),"",IF(COUNTIF(Atividades!$G$3:$G$302,IFERROR(INDEX(Equipamentos!$C$3:$C$62,MATCH($A979,Equipamentos!$A$3:$A$62,0)),"")&amp;"|"&amp;$C979)=0,"Fora do catálogo",""))</f>
        <v/>
      </c>
    </row>
    <row r="980" customFormat="false" ht="18" hidden="false" customHeight="true" outlineLevel="0" collapsed="false">
      <c r="A980" s="32"/>
      <c r="B980" s="42"/>
      <c r="C980" s="32"/>
      <c r="D980" s="33"/>
      <c r="E980" s="32"/>
      <c r="F980" s="32"/>
      <c r="G980" s="58" t="str">
        <f aca="false">IF(OR($A980="",$C980=""),"",IF(COUNTIF(Atividades!$G$3:$G$302,IFERROR(INDEX(Equipamentos!$C$3:$C$62,MATCH($A980,Equipamentos!$A$3:$A$62,0)),"")&amp;"|"&amp;$C980)=0,"Fora do catálogo",""))</f>
        <v/>
      </c>
    </row>
    <row r="981" customFormat="false" ht="18" hidden="false" customHeight="true" outlineLevel="0" collapsed="false">
      <c r="A981" s="32"/>
      <c r="B981" s="42"/>
      <c r="C981" s="32"/>
      <c r="D981" s="33"/>
      <c r="E981" s="32"/>
      <c r="F981" s="32"/>
      <c r="G981" s="58" t="str">
        <f aca="false">IF(OR($A981="",$C981=""),"",IF(COUNTIF(Atividades!$G$3:$G$302,IFERROR(INDEX(Equipamentos!$C$3:$C$62,MATCH($A981,Equipamentos!$A$3:$A$62,0)),"")&amp;"|"&amp;$C981)=0,"Fora do catálogo",""))</f>
        <v/>
      </c>
    </row>
    <row r="982" customFormat="false" ht="18" hidden="false" customHeight="true" outlineLevel="0" collapsed="false">
      <c r="A982" s="32"/>
      <c r="B982" s="42"/>
      <c r="C982" s="32"/>
      <c r="D982" s="33"/>
      <c r="E982" s="32"/>
      <c r="F982" s="32"/>
      <c r="G982" s="58" t="str">
        <f aca="false">IF(OR($A982="",$C982=""),"",IF(COUNTIF(Atividades!$G$3:$G$302,IFERROR(INDEX(Equipamentos!$C$3:$C$62,MATCH($A982,Equipamentos!$A$3:$A$62,0)),"")&amp;"|"&amp;$C982)=0,"Fora do catálogo",""))</f>
        <v/>
      </c>
    </row>
    <row r="983" customFormat="false" ht="18" hidden="false" customHeight="true" outlineLevel="0" collapsed="false">
      <c r="A983" s="32"/>
      <c r="B983" s="42"/>
      <c r="C983" s="32"/>
      <c r="D983" s="33"/>
      <c r="E983" s="32"/>
      <c r="F983" s="32"/>
      <c r="G983" s="58" t="str">
        <f aca="false">IF(OR($A983="",$C983=""),"",IF(COUNTIF(Atividades!$G$3:$G$302,IFERROR(INDEX(Equipamentos!$C$3:$C$62,MATCH($A983,Equipamentos!$A$3:$A$62,0)),"")&amp;"|"&amp;$C983)=0,"Fora do catálogo",""))</f>
        <v/>
      </c>
    </row>
    <row r="984" customFormat="false" ht="18" hidden="false" customHeight="true" outlineLevel="0" collapsed="false">
      <c r="A984" s="32"/>
      <c r="B984" s="42"/>
      <c r="C984" s="32"/>
      <c r="D984" s="33"/>
      <c r="E984" s="32"/>
      <c r="F984" s="32"/>
      <c r="G984" s="58" t="str">
        <f aca="false">IF(OR($A984="",$C984=""),"",IF(COUNTIF(Atividades!$G$3:$G$302,IFERROR(INDEX(Equipamentos!$C$3:$C$62,MATCH($A984,Equipamentos!$A$3:$A$62,0)),"")&amp;"|"&amp;$C984)=0,"Fora do catálogo",""))</f>
        <v/>
      </c>
    </row>
    <row r="985" customFormat="false" ht="18" hidden="false" customHeight="true" outlineLevel="0" collapsed="false">
      <c r="A985" s="32"/>
      <c r="B985" s="42"/>
      <c r="C985" s="32"/>
      <c r="D985" s="33"/>
      <c r="E985" s="32"/>
      <c r="F985" s="32"/>
      <c r="G985" s="58" t="str">
        <f aca="false">IF(OR($A985="",$C985=""),"",IF(COUNTIF(Atividades!$G$3:$G$302,IFERROR(INDEX(Equipamentos!$C$3:$C$62,MATCH($A985,Equipamentos!$A$3:$A$62,0)),"")&amp;"|"&amp;$C985)=0,"Fora do catálogo",""))</f>
        <v/>
      </c>
    </row>
    <row r="986" customFormat="false" ht="18" hidden="false" customHeight="true" outlineLevel="0" collapsed="false">
      <c r="A986" s="32"/>
      <c r="B986" s="42"/>
      <c r="C986" s="32"/>
      <c r="D986" s="33"/>
      <c r="E986" s="32"/>
      <c r="F986" s="32"/>
      <c r="G986" s="58" t="str">
        <f aca="false">IF(OR($A986="",$C986=""),"",IF(COUNTIF(Atividades!$G$3:$G$302,IFERROR(INDEX(Equipamentos!$C$3:$C$62,MATCH($A986,Equipamentos!$A$3:$A$62,0)),"")&amp;"|"&amp;$C986)=0,"Fora do catálogo",""))</f>
        <v/>
      </c>
    </row>
    <row r="987" customFormat="false" ht="18" hidden="false" customHeight="true" outlineLevel="0" collapsed="false">
      <c r="A987" s="32"/>
      <c r="B987" s="42"/>
      <c r="C987" s="32"/>
      <c r="D987" s="33"/>
      <c r="E987" s="32"/>
      <c r="F987" s="32"/>
      <c r="G987" s="58" t="str">
        <f aca="false">IF(OR($A987="",$C987=""),"",IF(COUNTIF(Atividades!$G$3:$G$302,IFERROR(INDEX(Equipamentos!$C$3:$C$62,MATCH($A987,Equipamentos!$A$3:$A$62,0)),"")&amp;"|"&amp;$C987)=0,"Fora do catálogo",""))</f>
        <v/>
      </c>
    </row>
    <row r="988" customFormat="false" ht="18" hidden="false" customHeight="true" outlineLevel="0" collapsed="false">
      <c r="A988" s="32"/>
      <c r="B988" s="42"/>
      <c r="C988" s="32"/>
      <c r="D988" s="33"/>
      <c r="E988" s="32"/>
      <c r="F988" s="32"/>
      <c r="G988" s="58" t="str">
        <f aca="false">IF(OR($A988="",$C988=""),"",IF(COUNTIF(Atividades!$G$3:$G$302,IFERROR(INDEX(Equipamentos!$C$3:$C$62,MATCH($A988,Equipamentos!$A$3:$A$62,0)),"")&amp;"|"&amp;$C988)=0,"Fora do catálogo",""))</f>
        <v/>
      </c>
    </row>
    <row r="989" customFormat="false" ht="18" hidden="false" customHeight="true" outlineLevel="0" collapsed="false">
      <c r="A989" s="32"/>
      <c r="B989" s="42"/>
      <c r="C989" s="32"/>
      <c r="D989" s="33"/>
      <c r="E989" s="32"/>
      <c r="F989" s="32"/>
      <c r="G989" s="58" t="str">
        <f aca="false">IF(OR($A989="",$C989=""),"",IF(COUNTIF(Atividades!$G$3:$G$302,IFERROR(INDEX(Equipamentos!$C$3:$C$62,MATCH($A989,Equipamentos!$A$3:$A$62,0)),"")&amp;"|"&amp;$C989)=0,"Fora do catálogo",""))</f>
        <v/>
      </c>
    </row>
    <row r="990" customFormat="false" ht="18" hidden="false" customHeight="true" outlineLevel="0" collapsed="false">
      <c r="A990" s="32"/>
      <c r="B990" s="42"/>
      <c r="C990" s="32"/>
      <c r="D990" s="33"/>
      <c r="E990" s="32"/>
      <c r="F990" s="32"/>
      <c r="G990" s="58" t="str">
        <f aca="false">IF(OR($A990="",$C990=""),"",IF(COUNTIF(Atividades!$G$3:$G$302,IFERROR(INDEX(Equipamentos!$C$3:$C$62,MATCH($A990,Equipamentos!$A$3:$A$62,0)),"")&amp;"|"&amp;$C990)=0,"Fora do catálogo",""))</f>
        <v/>
      </c>
    </row>
    <row r="991" customFormat="false" ht="18" hidden="false" customHeight="true" outlineLevel="0" collapsed="false">
      <c r="A991" s="32"/>
      <c r="B991" s="42"/>
      <c r="C991" s="32"/>
      <c r="D991" s="33"/>
      <c r="E991" s="32"/>
      <c r="F991" s="32"/>
      <c r="G991" s="58" t="str">
        <f aca="false">IF(OR($A991="",$C991=""),"",IF(COUNTIF(Atividades!$G$3:$G$302,IFERROR(INDEX(Equipamentos!$C$3:$C$62,MATCH($A991,Equipamentos!$A$3:$A$62,0)),"")&amp;"|"&amp;$C991)=0,"Fora do catálogo",""))</f>
        <v/>
      </c>
    </row>
    <row r="992" customFormat="false" ht="18" hidden="false" customHeight="true" outlineLevel="0" collapsed="false">
      <c r="A992" s="32"/>
      <c r="B992" s="42"/>
      <c r="C992" s="32"/>
      <c r="D992" s="33"/>
      <c r="E992" s="32"/>
      <c r="F992" s="32"/>
      <c r="G992" s="58" t="str">
        <f aca="false">IF(OR($A992="",$C992=""),"",IF(COUNTIF(Atividades!$G$3:$G$302,IFERROR(INDEX(Equipamentos!$C$3:$C$62,MATCH($A992,Equipamentos!$A$3:$A$62,0)),"")&amp;"|"&amp;$C992)=0,"Fora do catálogo",""))</f>
        <v/>
      </c>
    </row>
    <row r="993" customFormat="false" ht="18" hidden="false" customHeight="true" outlineLevel="0" collapsed="false">
      <c r="A993" s="32"/>
      <c r="B993" s="42"/>
      <c r="C993" s="32"/>
      <c r="D993" s="33"/>
      <c r="E993" s="32"/>
      <c r="F993" s="32"/>
      <c r="G993" s="58" t="str">
        <f aca="false">IF(OR($A993="",$C993=""),"",IF(COUNTIF(Atividades!$G$3:$G$302,IFERROR(INDEX(Equipamentos!$C$3:$C$62,MATCH($A993,Equipamentos!$A$3:$A$62,0)),"")&amp;"|"&amp;$C993)=0,"Fora do catálogo",""))</f>
        <v/>
      </c>
    </row>
    <row r="994" customFormat="false" ht="18" hidden="false" customHeight="true" outlineLevel="0" collapsed="false">
      <c r="A994" s="32"/>
      <c r="B994" s="42"/>
      <c r="C994" s="32"/>
      <c r="D994" s="33"/>
      <c r="E994" s="32"/>
      <c r="F994" s="32"/>
      <c r="G994" s="58" t="str">
        <f aca="false">IF(OR($A994="",$C994=""),"",IF(COUNTIF(Atividades!$G$3:$G$302,IFERROR(INDEX(Equipamentos!$C$3:$C$62,MATCH($A994,Equipamentos!$A$3:$A$62,0)),"")&amp;"|"&amp;$C994)=0,"Fora do catálogo",""))</f>
        <v/>
      </c>
    </row>
    <row r="995" customFormat="false" ht="18" hidden="false" customHeight="true" outlineLevel="0" collapsed="false">
      <c r="A995" s="32"/>
      <c r="B995" s="42"/>
      <c r="C995" s="32"/>
      <c r="D995" s="33"/>
      <c r="E995" s="32"/>
      <c r="F995" s="32"/>
      <c r="G995" s="58" t="str">
        <f aca="false">IF(OR($A995="",$C995=""),"",IF(COUNTIF(Atividades!$G$3:$G$302,IFERROR(INDEX(Equipamentos!$C$3:$C$62,MATCH($A995,Equipamentos!$A$3:$A$62,0)),"")&amp;"|"&amp;$C995)=0,"Fora do catálogo",""))</f>
        <v/>
      </c>
    </row>
    <row r="996" customFormat="false" ht="18" hidden="false" customHeight="true" outlineLevel="0" collapsed="false">
      <c r="A996" s="32"/>
      <c r="B996" s="42"/>
      <c r="C996" s="32"/>
      <c r="D996" s="33"/>
      <c r="E996" s="32"/>
      <c r="F996" s="32"/>
      <c r="G996" s="58" t="str">
        <f aca="false">IF(OR($A996="",$C996=""),"",IF(COUNTIF(Atividades!$G$3:$G$302,IFERROR(INDEX(Equipamentos!$C$3:$C$62,MATCH($A996,Equipamentos!$A$3:$A$62,0)),"")&amp;"|"&amp;$C996)=0,"Fora do catálogo",""))</f>
        <v/>
      </c>
    </row>
    <row r="997" customFormat="false" ht="18" hidden="false" customHeight="true" outlineLevel="0" collapsed="false">
      <c r="A997" s="32"/>
      <c r="B997" s="42"/>
      <c r="C997" s="32"/>
      <c r="D997" s="33"/>
      <c r="E997" s="32"/>
      <c r="F997" s="32"/>
      <c r="G997" s="58" t="str">
        <f aca="false">IF(OR($A997="",$C997=""),"",IF(COUNTIF(Atividades!$G$3:$G$302,IFERROR(INDEX(Equipamentos!$C$3:$C$62,MATCH($A997,Equipamentos!$A$3:$A$62,0)),"")&amp;"|"&amp;$C997)=0,"Fora do catálogo",""))</f>
        <v/>
      </c>
    </row>
    <row r="998" customFormat="false" ht="18" hidden="false" customHeight="true" outlineLevel="0" collapsed="false">
      <c r="A998" s="32"/>
      <c r="B998" s="42"/>
      <c r="C998" s="32"/>
      <c r="D998" s="33"/>
      <c r="E998" s="32"/>
      <c r="F998" s="32"/>
      <c r="G998" s="58" t="str">
        <f aca="false">IF(OR($A998="",$C998=""),"",IF(COUNTIF(Atividades!$G$3:$G$302,IFERROR(INDEX(Equipamentos!$C$3:$C$62,MATCH($A998,Equipamentos!$A$3:$A$62,0)),"")&amp;"|"&amp;$C998)=0,"Fora do catálogo",""))</f>
        <v/>
      </c>
    </row>
    <row r="999" customFormat="false" ht="18" hidden="false" customHeight="true" outlineLevel="0" collapsed="false">
      <c r="A999" s="32"/>
      <c r="B999" s="42"/>
      <c r="C999" s="32"/>
      <c r="D999" s="33"/>
      <c r="E999" s="32"/>
      <c r="F999" s="32"/>
      <c r="G999" s="58" t="str">
        <f aca="false">IF(OR($A999="",$C999=""),"",IF(COUNTIF(Atividades!$G$3:$G$302,IFERROR(INDEX(Equipamentos!$C$3:$C$62,MATCH($A999,Equipamentos!$A$3:$A$62,0)),"")&amp;"|"&amp;$C999)=0,"Fora do catálogo",""))</f>
        <v/>
      </c>
    </row>
    <row r="1000" customFormat="false" ht="18" hidden="false" customHeight="true" outlineLevel="0" collapsed="false">
      <c r="A1000" s="32"/>
      <c r="B1000" s="42"/>
      <c r="C1000" s="32"/>
      <c r="D1000" s="33"/>
      <c r="E1000" s="32"/>
      <c r="F1000" s="32"/>
      <c r="G1000" s="58" t="str">
        <f aca="false">IF(OR($A1000="",$C1000=""),"",IF(COUNTIF(Atividades!$G$3:$G$302,IFERROR(INDEX(Equipamentos!$C$3:$C$62,MATCH($A1000,Equipamentos!$A$3:$A$62,0)),"")&amp;"|"&amp;$C1000)=0,"Fora do catálogo",""))</f>
        <v/>
      </c>
    </row>
    <row r="1001" customFormat="false" ht="18" hidden="false" customHeight="true" outlineLevel="0" collapsed="false">
      <c r="A1001" s="32"/>
      <c r="B1001" s="42"/>
      <c r="C1001" s="32"/>
      <c r="D1001" s="33"/>
      <c r="E1001" s="32"/>
      <c r="F1001" s="32"/>
      <c r="G1001" s="58" t="str">
        <f aca="false">IF(OR($A1001="",$C1001=""),"",IF(COUNTIF(Atividades!$G$3:$G$302,IFERROR(INDEX(Equipamentos!$C$3:$C$62,MATCH($A1001,Equipamentos!$A$3:$A$62,0)),"")&amp;"|"&amp;$C1001)=0,"Fora do catálogo",""))</f>
        <v/>
      </c>
    </row>
    <row r="1002" customFormat="false" ht="18" hidden="false" customHeight="true" outlineLevel="0" collapsed="false">
      <c r="A1002" s="32"/>
      <c r="B1002" s="42"/>
      <c r="C1002" s="32"/>
      <c r="D1002" s="33"/>
      <c r="E1002" s="32"/>
      <c r="F1002" s="32"/>
      <c r="G1002" s="58" t="str">
        <f aca="false">IF(OR($A1002="",$C1002=""),"",IF(COUNTIF(Atividades!$G$3:$G$302,IFERROR(INDEX(Equipamentos!$C$3:$C$62,MATCH($A1002,Equipamentos!$A$3:$A$62,0)),"")&amp;"|"&amp;$C1002)=0,"Fora do catálogo",""))</f>
        <v/>
      </c>
    </row>
    <row r="1003" customFormat="false" ht="18" hidden="false" customHeight="true" outlineLevel="0" collapsed="false">
      <c r="A1003" s="32"/>
      <c r="B1003" s="42"/>
      <c r="C1003" s="32"/>
      <c r="D1003" s="33"/>
      <c r="E1003" s="32"/>
      <c r="F1003" s="32"/>
      <c r="G1003" s="58" t="str">
        <f aca="false">IF(OR($A1003="",$C1003=""),"",IF(COUNTIF(Atividades!$G$3:$G$302,IFERROR(INDEX(Equipamentos!$C$3:$C$62,MATCH($A1003,Equipamentos!$A$3:$A$62,0)),"")&amp;"|"&amp;$C1003)=0,"Fora do catálogo",""))</f>
        <v/>
      </c>
    </row>
    <row r="1004" customFormat="false" ht="18" hidden="false" customHeight="true" outlineLevel="0" collapsed="false">
      <c r="A1004" s="32"/>
      <c r="B1004" s="42"/>
      <c r="C1004" s="32"/>
      <c r="D1004" s="33"/>
      <c r="E1004" s="32"/>
      <c r="F1004" s="32"/>
      <c r="G1004" s="58" t="str">
        <f aca="false">IF(OR($A1004="",$C1004=""),"",IF(COUNTIF(Atividades!$G$3:$G$302,IFERROR(INDEX(Equipamentos!$C$3:$C$62,MATCH($A1004,Equipamentos!$A$3:$A$62,0)),"")&amp;"|"&amp;$C1004)=0,"Fora do catálogo",""))</f>
        <v/>
      </c>
    </row>
    <row r="1005" customFormat="false" ht="18" hidden="false" customHeight="true" outlineLevel="0" collapsed="false">
      <c r="A1005" s="32"/>
      <c r="B1005" s="42"/>
      <c r="C1005" s="32"/>
      <c r="D1005" s="33"/>
      <c r="E1005" s="32"/>
      <c r="F1005" s="32"/>
      <c r="G1005" s="58" t="str">
        <f aca="false">IF(OR($A1005="",$C1005=""),"",IF(COUNTIF(Atividades!$G$3:$G$302,IFERROR(INDEX(Equipamentos!$C$3:$C$62,MATCH($A1005,Equipamentos!$A$3:$A$62,0)),"")&amp;"|"&amp;$C1005)=0,"Fora do catálogo",""))</f>
        <v/>
      </c>
    </row>
    <row r="1006" customFormat="false" ht="18" hidden="false" customHeight="true" outlineLevel="0" collapsed="false">
      <c r="A1006" s="32"/>
      <c r="B1006" s="42"/>
      <c r="C1006" s="32"/>
      <c r="D1006" s="33"/>
      <c r="E1006" s="32"/>
      <c r="F1006" s="32"/>
      <c r="G1006" s="58" t="str">
        <f aca="false">IF(OR($A1006="",$C1006=""),"",IF(COUNTIF(Atividades!$G$3:$G$302,IFERROR(INDEX(Equipamentos!$C$3:$C$62,MATCH($A1006,Equipamentos!$A$3:$A$62,0)),"")&amp;"|"&amp;$C1006)=0,"Fora do catálogo",""))</f>
        <v/>
      </c>
    </row>
    <row r="1007" customFormat="false" ht="18" hidden="false" customHeight="true" outlineLevel="0" collapsed="false">
      <c r="A1007" s="32"/>
      <c r="B1007" s="42"/>
      <c r="C1007" s="32"/>
      <c r="D1007" s="33"/>
      <c r="E1007" s="32"/>
      <c r="F1007" s="32"/>
      <c r="G1007" s="58" t="str">
        <f aca="false">IF(OR($A1007="",$C1007=""),"",IF(COUNTIF(Atividades!$G$3:$G$302,IFERROR(INDEX(Equipamentos!$C$3:$C$62,MATCH($A1007,Equipamentos!$A$3:$A$62,0)),"")&amp;"|"&amp;$C1007)=0,"Fora do catálogo",""))</f>
        <v/>
      </c>
    </row>
    <row r="1008" customFormat="false" ht="18" hidden="false" customHeight="true" outlineLevel="0" collapsed="false">
      <c r="A1008" s="32"/>
      <c r="B1008" s="42"/>
      <c r="C1008" s="32"/>
      <c r="D1008" s="33"/>
      <c r="E1008" s="32"/>
      <c r="F1008" s="32"/>
      <c r="G1008" s="58" t="str">
        <f aca="false">IF(OR($A1008="",$C1008=""),"",IF(COUNTIF(Atividades!$G$3:$G$302,IFERROR(INDEX(Equipamentos!$C$3:$C$62,MATCH($A1008,Equipamentos!$A$3:$A$62,0)),"")&amp;"|"&amp;$C1008)=0,"Fora do catálogo",""))</f>
        <v/>
      </c>
    </row>
    <row r="1009" customFormat="false" ht="18" hidden="false" customHeight="true" outlineLevel="0" collapsed="false">
      <c r="A1009" s="32"/>
      <c r="B1009" s="42"/>
      <c r="C1009" s="32"/>
      <c r="D1009" s="33"/>
      <c r="E1009" s="32"/>
      <c r="F1009" s="32"/>
      <c r="G1009" s="58" t="str">
        <f aca="false">IF(OR($A1009="",$C1009=""),"",IF(COUNTIF(Atividades!$G$3:$G$302,IFERROR(INDEX(Equipamentos!$C$3:$C$62,MATCH($A1009,Equipamentos!$A$3:$A$62,0)),"")&amp;"|"&amp;$C1009)=0,"Fora do catálogo",""))</f>
        <v/>
      </c>
    </row>
    <row r="1010" customFormat="false" ht="18" hidden="false" customHeight="true" outlineLevel="0" collapsed="false">
      <c r="A1010" s="32"/>
      <c r="B1010" s="42"/>
      <c r="C1010" s="32"/>
      <c r="D1010" s="33"/>
      <c r="E1010" s="32"/>
      <c r="F1010" s="32"/>
      <c r="G1010" s="58" t="str">
        <f aca="false">IF(OR($A1010="",$C1010=""),"",IF(COUNTIF(Atividades!$G$3:$G$302,IFERROR(INDEX(Equipamentos!$C$3:$C$62,MATCH($A1010,Equipamentos!$A$3:$A$62,0)),"")&amp;"|"&amp;$C1010)=0,"Fora do catálogo",""))</f>
        <v/>
      </c>
    </row>
    <row r="1011" customFormat="false" ht="18" hidden="false" customHeight="true" outlineLevel="0" collapsed="false">
      <c r="A1011" s="32"/>
      <c r="B1011" s="42"/>
      <c r="C1011" s="32"/>
      <c r="D1011" s="33"/>
      <c r="E1011" s="32"/>
      <c r="F1011" s="32"/>
      <c r="G1011" s="58" t="str">
        <f aca="false">IF(OR($A1011="",$C1011=""),"",IF(COUNTIF(Atividades!$G$3:$G$302,IFERROR(INDEX(Equipamentos!$C$3:$C$62,MATCH($A1011,Equipamentos!$A$3:$A$62,0)),"")&amp;"|"&amp;$C1011)=0,"Fora do catálogo",""))</f>
        <v/>
      </c>
    </row>
    <row r="1012" customFormat="false" ht="18" hidden="false" customHeight="true" outlineLevel="0" collapsed="false">
      <c r="A1012" s="32"/>
      <c r="B1012" s="42"/>
      <c r="C1012" s="32"/>
      <c r="D1012" s="33"/>
      <c r="E1012" s="32"/>
      <c r="F1012" s="32"/>
      <c r="G1012" s="58" t="str">
        <f aca="false">IF(OR($A1012="",$C1012=""),"",IF(COUNTIF(Atividades!$G$3:$G$302,IFERROR(INDEX(Equipamentos!$C$3:$C$62,MATCH($A1012,Equipamentos!$A$3:$A$62,0)),"")&amp;"|"&amp;$C1012)=0,"Fora do catálogo",""))</f>
        <v/>
      </c>
    </row>
    <row r="1013" customFormat="false" ht="18" hidden="false" customHeight="true" outlineLevel="0" collapsed="false">
      <c r="A1013" s="32"/>
      <c r="B1013" s="42"/>
      <c r="C1013" s="32"/>
      <c r="D1013" s="33"/>
      <c r="E1013" s="32"/>
      <c r="F1013" s="32"/>
      <c r="G1013" s="58" t="str">
        <f aca="false">IF(OR($A1013="",$C1013=""),"",IF(COUNTIF(Atividades!$G$3:$G$302,IFERROR(INDEX(Equipamentos!$C$3:$C$62,MATCH($A1013,Equipamentos!$A$3:$A$62,0)),"")&amp;"|"&amp;$C1013)=0,"Fora do catálogo",""))</f>
        <v/>
      </c>
    </row>
    <row r="1014" customFormat="false" ht="18" hidden="false" customHeight="true" outlineLevel="0" collapsed="false">
      <c r="A1014" s="32"/>
      <c r="B1014" s="42"/>
      <c r="C1014" s="32"/>
      <c r="D1014" s="33"/>
      <c r="E1014" s="32"/>
      <c r="F1014" s="32"/>
      <c r="G1014" s="58" t="str">
        <f aca="false">IF(OR($A1014="",$C1014=""),"",IF(COUNTIF(Atividades!$G$3:$G$302,IFERROR(INDEX(Equipamentos!$C$3:$C$62,MATCH($A1014,Equipamentos!$A$3:$A$62,0)),"")&amp;"|"&amp;$C1014)=0,"Fora do catálogo",""))</f>
        <v/>
      </c>
    </row>
    <row r="1015" customFormat="false" ht="18" hidden="false" customHeight="true" outlineLevel="0" collapsed="false">
      <c r="A1015" s="32"/>
      <c r="B1015" s="42"/>
      <c r="C1015" s="32"/>
      <c r="D1015" s="33"/>
      <c r="E1015" s="32"/>
      <c r="F1015" s="32"/>
      <c r="G1015" s="58" t="str">
        <f aca="false">IF(OR($A1015="",$C1015=""),"",IF(COUNTIF(Atividades!$G$3:$G$302,IFERROR(INDEX(Equipamentos!$C$3:$C$62,MATCH($A1015,Equipamentos!$A$3:$A$62,0)),"")&amp;"|"&amp;$C1015)=0,"Fora do catálogo",""))</f>
        <v/>
      </c>
    </row>
    <row r="1016" customFormat="false" ht="18" hidden="false" customHeight="true" outlineLevel="0" collapsed="false">
      <c r="A1016" s="32"/>
      <c r="B1016" s="42"/>
      <c r="C1016" s="32"/>
      <c r="D1016" s="33"/>
      <c r="E1016" s="32"/>
      <c r="F1016" s="32"/>
      <c r="G1016" s="58" t="str">
        <f aca="false">IF(OR($A1016="",$C1016=""),"",IF(COUNTIF(Atividades!$G$3:$G$302,IFERROR(INDEX(Equipamentos!$C$3:$C$62,MATCH($A1016,Equipamentos!$A$3:$A$62,0)),"")&amp;"|"&amp;$C1016)=0,"Fora do catálogo",""))</f>
        <v/>
      </c>
    </row>
    <row r="1017" customFormat="false" ht="18" hidden="false" customHeight="true" outlineLevel="0" collapsed="false">
      <c r="A1017" s="32"/>
      <c r="B1017" s="42"/>
      <c r="C1017" s="32"/>
      <c r="D1017" s="33"/>
      <c r="E1017" s="32"/>
      <c r="F1017" s="32"/>
      <c r="G1017" s="58" t="str">
        <f aca="false">IF(OR($A1017="",$C1017=""),"",IF(COUNTIF(Atividades!$G$3:$G$302,IFERROR(INDEX(Equipamentos!$C$3:$C$62,MATCH($A1017,Equipamentos!$A$3:$A$62,0)),"")&amp;"|"&amp;$C1017)=0,"Fora do catálogo",""))</f>
        <v/>
      </c>
    </row>
    <row r="1018" customFormat="false" ht="18" hidden="false" customHeight="true" outlineLevel="0" collapsed="false">
      <c r="A1018" s="32"/>
      <c r="B1018" s="42"/>
      <c r="C1018" s="32"/>
      <c r="D1018" s="33"/>
      <c r="E1018" s="32"/>
      <c r="F1018" s="32"/>
      <c r="G1018" s="58" t="str">
        <f aca="false">IF(OR($A1018="",$C1018=""),"",IF(COUNTIF(Atividades!$G$3:$G$302,IFERROR(INDEX(Equipamentos!$C$3:$C$62,MATCH($A1018,Equipamentos!$A$3:$A$62,0)),"")&amp;"|"&amp;$C1018)=0,"Fora do catálogo",""))</f>
        <v/>
      </c>
    </row>
    <row r="1019" customFormat="false" ht="18" hidden="false" customHeight="true" outlineLevel="0" collapsed="false">
      <c r="A1019" s="32"/>
      <c r="B1019" s="42"/>
      <c r="C1019" s="32"/>
      <c r="D1019" s="33"/>
      <c r="E1019" s="32"/>
      <c r="F1019" s="32"/>
      <c r="G1019" s="58" t="str">
        <f aca="false">IF(OR($A1019="",$C1019=""),"",IF(COUNTIF(Atividades!$G$3:$G$302,IFERROR(INDEX(Equipamentos!$C$3:$C$62,MATCH($A1019,Equipamentos!$A$3:$A$62,0)),"")&amp;"|"&amp;$C1019)=0,"Fora do catálogo",""))</f>
        <v/>
      </c>
    </row>
    <row r="1020" customFormat="false" ht="18" hidden="false" customHeight="true" outlineLevel="0" collapsed="false">
      <c r="A1020" s="32"/>
      <c r="B1020" s="42"/>
      <c r="C1020" s="32"/>
      <c r="D1020" s="33"/>
      <c r="E1020" s="32"/>
      <c r="F1020" s="32"/>
      <c r="G1020" s="58" t="str">
        <f aca="false">IF(OR($A1020="",$C1020=""),"",IF(COUNTIF(Atividades!$G$3:$G$302,IFERROR(INDEX(Equipamentos!$C$3:$C$62,MATCH($A1020,Equipamentos!$A$3:$A$62,0)),"")&amp;"|"&amp;$C1020)=0,"Fora do catálogo",""))</f>
        <v/>
      </c>
    </row>
    <row r="1021" customFormat="false" ht="18" hidden="false" customHeight="true" outlineLevel="0" collapsed="false">
      <c r="A1021" s="32"/>
      <c r="B1021" s="42"/>
      <c r="C1021" s="32"/>
      <c r="D1021" s="33"/>
      <c r="E1021" s="32"/>
      <c r="F1021" s="32"/>
      <c r="G1021" s="58" t="str">
        <f aca="false">IF(OR($A1021="",$C1021=""),"",IF(COUNTIF(Atividades!$G$3:$G$302,IFERROR(INDEX(Equipamentos!$C$3:$C$62,MATCH($A1021,Equipamentos!$A$3:$A$62,0)),"")&amp;"|"&amp;$C1021)=0,"Fora do catálogo",""))</f>
        <v/>
      </c>
    </row>
    <row r="1022" customFormat="false" ht="18" hidden="false" customHeight="true" outlineLevel="0" collapsed="false">
      <c r="A1022" s="32"/>
      <c r="B1022" s="42"/>
      <c r="C1022" s="32"/>
      <c r="D1022" s="33"/>
      <c r="E1022" s="32"/>
      <c r="F1022" s="32"/>
      <c r="G1022" s="58" t="str">
        <f aca="false">IF(OR($A1022="",$C1022=""),"",IF(COUNTIF(Atividades!$G$3:$G$302,IFERROR(INDEX(Equipamentos!$C$3:$C$62,MATCH($A1022,Equipamentos!$A$3:$A$62,0)),"")&amp;"|"&amp;$C1022)=0,"Fora do catálogo",""))</f>
        <v/>
      </c>
    </row>
    <row r="1023" customFormat="false" ht="18" hidden="false" customHeight="true" outlineLevel="0" collapsed="false">
      <c r="A1023" s="32"/>
      <c r="B1023" s="42"/>
      <c r="C1023" s="32"/>
      <c r="D1023" s="33"/>
      <c r="E1023" s="32"/>
      <c r="F1023" s="32"/>
      <c r="G1023" s="58" t="str">
        <f aca="false">IF(OR($A1023="",$C1023=""),"",IF(COUNTIF(Atividades!$G$3:$G$302,IFERROR(INDEX(Equipamentos!$C$3:$C$62,MATCH($A1023,Equipamentos!$A$3:$A$62,0)),"")&amp;"|"&amp;$C1023)=0,"Fora do catálogo",""))</f>
        <v/>
      </c>
    </row>
    <row r="1024" customFormat="false" ht="18" hidden="false" customHeight="true" outlineLevel="0" collapsed="false">
      <c r="A1024" s="32"/>
      <c r="B1024" s="42"/>
      <c r="C1024" s="32"/>
      <c r="D1024" s="33"/>
      <c r="E1024" s="32"/>
      <c r="F1024" s="32"/>
      <c r="G1024" s="58" t="str">
        <f aca="false">IF(OR($A1024="",$C1024=""),"",IF(COUNTIF(Atividades!$G$3:$G$302,IFERROR(INDEX(Equipamentos!$C$3:$C$62,MATCH($A1024,Equipamentos!$A$3:$A$62,0)),"")&amp;"|"&amp;$C1024)=0,"Fora do catálogo",""))</f>
        <v/>
      </c>
    </row>
    <row r="1025" customFormat="false" ht="18" hidden="false" customHeight="true" outlineLevel="0" collapsed="false">
      <c r="A1025" s="32"/>
      <c r="B1025" s="42"/>
      <c r="C1025" s="32"/>
      <c r="D1025" s="33"/>
      <c r="E1025" s="32"/>
      <c r="F1025" s="32"/>
      <c r="G1025" s="58" t="str">
        <f aca="false">IF(OR($A1025="",$C1025=""),"",IF(COUNTIF(Atividades!$G$3:$G$302,IFERROR(INDEX(Equipamentos!$C$3:$C$62,MATCH($A1025,Equipamentos!$A$3:$A$62,0)),"")&amp;"|"&amp;$C1025)=0,"Fora do catálogo",""))</f>
        <v/>
      </c>
    </row>
    <row r="1026" customFormat="false" ht="18" hidden="false" customHeight="true" outlineLevel="0" collapsed="false">
      <c r="A1026" s="32"/>
      <c r="B1026" s="42"/>
      <c r="C1026" s="32"/>
      <c r="D1026" s="33"/>
      <c r="E1026" s="32"/>
      <c r="F1026" s="32"/>
      <c r="G1026" s="58" t="str">
        <f aca="false">IF(OR($A1026="",$C1026=""),"",IF(COUNTIF(Atividades!$G$3:$G$302,IFERROR(INDEX(Equipamentos!$C$3:$C$62,MATCH($A1026,Equipamentos!$A$3:$A$62,0)),"")&amp;"|"&amp;$C1026)=0,"Fora do catálogo",""))</f>
        <v/>
      </c>
    </row>
    <row r="1027" customFormat="false" ht="18" hidden="false" customHeight="true" outlineLevel="0" collapsed="false">
      <c r="A1027" s="32"/>
      <c r="B1027" s="42"/>
      <c r="C1027" s="32"/>
      <c r="D1027" s="33"/>
      <c r="E1027" s="32"/>
      <c r="F1027" s="32"/>
      <c r="G1027" s="58" t="str">
        <f aca="false">IF(OR($A1027="",$C1027=""),"",IF(COUNTIF(Atividades!$G$3:$G$302,IFERROR(INDEX(Equipamentos!$C$3:$C$62,MATCH($A1027,Equipamentos!$A$3:$A$62,0)),"")&amp;"|"&amp;$C1027)=0,"Fora do catálogo",""))</f>
        <v/>
      </c>
    </row>
    <row r="1028" customFormat="false" ht="18" hidden="false" customHeight="true" outlineLevel="0" collapsed="false">
      <c r="A1028" s="32"/>
      <c r="B1028" s="42"/>
      <c r="C1028" s="32"/>
      <c r="D1028" s="33"/>
      <c r="E1028" s="32"/>
      <c r="F1028" s="32"/>
      <c r="G1028" s="58" t="str">
        <f aca="false">IF(OR($A1028="",$C1028=""),"",IF(COUNTIF(Atividades!$G$3:$G$302,IFERROR(INDEX(Equipamentos!$C$3:$C$62,MATCH($A1028,Equipamentos!$A$3:$A$62,0)),"")&amp;"|"&amp;$C1028)=0,"Fora do catálogo",""))</f>
        <v/>
      </c>
    </row>
    <row r="1029" customFormat="false" ht="18" hidden="false" customHeight="true" outlineLevel="0" collapsed="false">
      <c r="A1029" s="32"/>
      <c r="B1029" s="42"/>
      <c r="C1029" s="32"/>
      <c r="D1029" s="33"/>
      <c r="E1029" s="32"/>
      <c r="F1029" s="32"/>
      <c r="G1029" s="58" t="str">
        <f aca="false">IF(OR($A1029="",$C1029=""),"",IF(COUNTIF(Atividades!$G$3:$G$302,IFERROR(INDEX(Equipamentos!$C$3:$C$62,MATCH($A1029,Equipamentos!$A$3:$A$62,0)),"")&amp;"|"&amp;$C1029)=0,"Fora do catálogo",""))</f>
        <v/>
      </c>
    </row>
    <row r="1030" customFormat="false" ht="18" hidden="false" customHeight="true" outlineLevel="0" collapsed="false">
      <c r="A1030" s="32"/>
      <c r="B1030" s="42"/>
      <c r="C1030" s="32"/>
      <c r="D1030" s="33"/>
      <c r="E1030" s="32"/>
      <c r="F1030" s="32"/>
      <c r="G1030" s="58" t="str">
        <f aca="false">IF(OR($A1030="",$C1030=""),"",IF(COUNTIF(Atividades!$G$3:$G$302,IFERROR(INDEX(Equipamentos!$C$3:$C$62,MATCH($A1030,Equipamentos!$A$3:$A$62,0)),"")&amp;"|"&amp;$C1030)=0,"Fora do catálogo",""))</f>
        <v/>
      </c>
    </row>
    <row r="1031" customFormat="false" ht="18" hidden="false" customHeight="true" outlineLevel="0" collapsed="false">
      <c r="A1031" s="32"/>
      <c r="B1031" s="42"/>
      <c r="C1031" s="32"/>
      <c r="D1031" s="33"/>
      <c r="E1031" s="32"/>
      <c r="F1031" s="32"/>
      <c r="G1031" s="58" t="str">
        <f aca="false">IF(OR($A1031="",$C1031=""),"",IF(COUNTIF(Atividades!$G$3:$G$302,IFERROR(INDEX(Equipamentos!$C$3:$C$62,MATCH($A1031,Equipamentos!$A$3:$A$62,0)),"")&amp;"|"&amp;$C1031)=0,"Fora do catálogo",""))</f>
        <v/>
      </c>
    </row>
    <row r="1032" customFormat="false" ht="18" hidden="false" customHeight="true" outlineLevel="0" collapsed="false">
      <c r="A1032" s="32"/>
      <c r="B1032" s="42"/>
      <c r="C1032" s="32"/>
      <c r="D1032" s="33"/>
      <c r="E1032" s="32"/>
      <c r="F1032" s="32"/>
      <c r="G1032" s="58" t="str">
        <f aca="false">IF(OR($A1032="",$C1032=""),"",IF(COUNTIF(Atividades!$G$3:$G$302,IFERROR(INDEX(Equipamentos!$C$3:$C$62,MATCH($A1032,Equipamentos!$A$3:$A$62,0)),"")&amp;"|"&amp;$C1032)=0,"Fora do catálogo",""))</f>
        <v/>
      </c>
    </row>
    <row r="1033" customFormat="false" ht="18" hidden="false" customHeight="true" outlineLevel="0" collapsed="false">
      <c r="A1033" s="32"/>
      <c r="B1033" s="42"/>
      <c r="C1033" s="32"/>
      <c r="D1033" s="33"/>
      <c r="E1033" s="32"/>
      <c r="F1033" s="32"/>
      <c r="G1033" s="58" t="str">
        <f aca="false">IF(OR($A1033="",$C1033=""),"",IF(COUNTIF(Atividades!$G$3:$G$302,IFERROR(INDEX(Equipamentos!$C$3:$C$62,MATCH($A1033,Equipamentos!$A$3:$A$62,0)),"")&amp;"|"&amp;$C1033)=0,"Fora do catálogo",""))</f>
        <v/>
      </c>
    </row>
    <row r="1034" customFormat="false" ht="18" hidden="false" customHeight="true" outlineLevel="0" collapsed="false">
      <c r="A1034" s="32"/>
      <c r="B1034" s="42"/>
      <c r="C1034" s="32"/>
      <c r="D1034" s="33"/>
      <c r="E1034" s="32"/>
      <c r="F1034" s="32"/>
      <c r="G1034" s="58" t="str">
        <f aca="false">IF(OR($A1034="",$C1034=""),"",IF(COUNTIF(Atividades!$G$3:$G$302,IFERROR(INDEX(Equipamentos!$C$3:$C$62,MATCH($A1034,Equipamentos!$A$3:$A$62,0)),"")&amp;"|"&amp;$C1034)=0,"Fora do catálogo",""))</f>
        <v/>
      </c>
    </row>
    <row r="1035" customFormat="false" ht="18" hidden="false" customHeight="true" outlineLevel="0" collapsed="false">
      <c r="A1035" s="32"/>
      <c r="B1035" s="42"/>
      <c r="C1035" s="32"/>
      <c r="D1035" s="33"/>
      <c r="E1035" s="32"/>
      <c r="F1035" s="32"/>
      <c r="G1035" s="58" t="str">
        <f aca="false">IF(OR($A1035="",$C1035=""),"",IF(COUNTIF(Atividades!$G$3:$G$302,IFERROR(INDEX(Equipamentos!$C$3:$C$62,MATCH($A1035,Equipamentos!$A$3:$A$62,0)),"")&amp;"|"&amp;$C1035)=0,"Fora do catálogo",""))</f>
        <v/>
      </c>
    </row>
    <row r="1036" customFormat="false" ht="18" hidden="false" customHeight="true" outlineLevel="0" collapsed="false">
      <c r="A1036" s="32"/>
      <c r="B1036" s="42"/>
      <c r="C1036" s="32"/>
      <c r="D1036" s="33"/>
      <c r="E1036" s="32"/>
      <c r="F1036" s="32"/>
      <c r="G1036" s="58" t="str">
        <f aca="false">IF(OR($A1036="",$C1036=""),"",IF(COUNTIF(Atividades!$G$3:$G$302,IFERROR(INDEX(Equipamentos!$C$3:$C$62,MATCH($A1036,Equipamentos!$A$3:$A$62,0)),"")&amp;"|"&amp;$C1036)=0,"Fora do catálogo",""))</f>
        <v/>
      </c>
    </row>
    <row r="1037" customFormat="false" ht="18" hidden="false" customHeight="true" outlineLevel="0" collapsed="false">
      <c r="A1037" s="32"/>
      <c r="B1037" s="42"/>
      <c r="C1037" s="32"/>
      <c r="D1037" s="33"/>
      <c r="E1037" s="32"/>
      <c r="F1037" s="32"/>
      <c r="G1037" s="58" t="str">
        <f aca="false">IF(OR($A1037="",$C1037=""),"",IF(COUNTIF(Atividades!$G$3:$G$302,IFERROR(INDEX(Equipamentos!$C$3:$C$62,MATCH($A1037,Equipamentos!$A$3:$A$62,0)),"")&amp;"|"&amp;$C1037)=0,"Fora do catálogo",""))</f>
        <v/>
      </c>
    </row>
    <row r="1038" customFormat="false" ht="18" hidden="false" customHeight="true" outlineLevel="0" collapsed="false">
      <c r="A1038" s="32"/>
      <c r="B1038" s="42"/>
      <c r="C1038" s="32"/>
      <c r="D1038" s="33"/>
      <c r="E1038" s="32"/>
      <c r="F1038" s="32"/>
      <c r="G1038" s="58" t="str">
        <f aca="false">IF(OR($A1038="",$C1038=""),"",IF(COUNTIF(Atividades!$G$3:$G$302,IFERROR(INDEX(Equipamentos!$C$3:$C$62,MATCH($A1038,Equipamentos!$A$3:$A$62,0)),"")&amp;"|"&amp;$C1038)=0,"Fora do catálogo",""))</f>
        <v/>
      </c>
    </row>
    <row r="1039" customFormat="false" ht="18" hidden="false" customHeight="true" outlineLevel="0" collapsed="false">
      <c r="A1039" s="32"/>
      <c r="B1039" s="42"/>
      <c r="C1039" s="32"/>
      <c r="D1039" s="33"/>
      <c r="E1039" s="32"/>
      <c r="F1039" s="32"/>
      <c r="G1039" s="58" t="str">
        <f aca="false">IF(OR($A1039="",$C1039=""),"",IF(COUNTIF(Atividades!$G$3:$G$302,IFERROR(INDEX(Equipamentos!$C$3:$C$62,MATCH($A1039,Equipamentos!$A$3:$A$62,0)),"")&amp;"|"&amp;$C1039)=0,"Fora do catálogo",""))</f>
        <v/>
      </c>
    </row>
    <row r="1040" customFormat="false" ht="18" hidden="false" customHeight="true" outlineLevel="0" collapsed="false">
      <c r="A1040" s="32"/>
      <c r="B1040" s="42"/>
      <c r="C1040" s="32"/>
      <c r="D1040" s="33"/>
      <c r="E1040" s="32"/>
      <c r="F1040" s="32"/>
      <c r="G1040" s="58" t="str">
        <f aca="false">IF(OR($A1040="",$C1040=""),"",IF(COUNTIF(Atividades!$G$3:$G$302,IFERROR(INDEX(Equipamentos!$C$3:$C$62,MATCH($A1040,Equipamentos!$A$3:$A$62,0)),"")&amp;"|"&amp;$C1040)=0,"Fora do catálogo",""))</f>
        <v/>
      </c>
    </row>
    <row r="1041" customFormat="false" ht="18" hidden="false" customHeight="true" outlineLevel="0" collapsed="false">
      <c r="A1041" s="32"/>
      <c r="B1041" s="42"/>
      <c r="C1041" s="32"/>
      <c r="D1041" s="33"/>
      <c r="E1041" s="32"/>
      <c r="F1041" s="32"/>
      <c r="G1041" s="58" t="str">
        <f aca="false">IF(OR($A1041="",$C1041=""),"",IF(COUNTIF(Atividades!$G$3:$G$302,IFERROR(INDEX(Equipamentos!$C$3:$C$62,MATCH($A1041,Equipamentos!$A$3:$A$62,0)),"")&amp;"|"&amp;$C1041)=0,"Fora do catálogo",""))</f>
        <v/>
      </c>
    </row>
    <row r="1042" customFormat="false" ht="18" hidden="false" customHeight="true" outlineLevel="0" collapsed="false">
      <c r="A1042" s="32"/>
      <c r="B1042" s="42"/>
      <c r="C1042" s="32"/>
      <c r="D1042" s="33"/>
      <c r="E1042" s="32"/>
      <c r="F1042" s="32"/>
      <c r="G1042" s="58" t="str">
        <f aca="false">IF(OR($A1042="",$C1042=""),"",IF(COUNTIF(Atividades!$G$3:$G$302,IFERROR(INDEX(Equipamentos!$C$3:$C$62,MATCH($A1042,Equipamentos!$A$3:$A$62,0)),"")&amp;"|"&amp;$C1042)=0,"Fora do catálogo",""))</f>
        <v/>
      </c>
    </row>
    <row r="1043" customFormat="false" ht="18" hidden="false" customHeight="true" outlineLevel="0" collapsed="false">
      <c r="A1043" s="32"/>
      <c r="B1043" s="42"/>
      <c r="C1043" s="32"/>
      <c r="D1043" s="33"/>
      <c r="E1043" s="32"/>
      <c r="F1043" s="32"/>
      <c r="G1043" s="58" t="str">
        <f aca="false">IF(OR($A1043="",$C1043=""),"",IF(COUNTIF(Atividades!$G$3:$G$302,IFERROR(INDEX(Equipamentos!$C$3:$C$62,MATCH($A1043,Equipamentos!$A$3:$A$62,0)),"")&amp;"|"&amp;$C1043)=0,"Fora do catálogo",""))</f>
        <v/>
      </c>
    </row>
    <row r="1044" customFormat="false" ht="18" hidden="false" customHeight="true" outlineLevel="0" collapsed="false">
      <c r="A1044" s="32"/>
      <c r="B1044" s="42"/>
      <c r="C1044" s="32"/>
      <c r="D1044" s="33"/>
      <c r="E1044" s="32"/>
      <c r="F1044" s="32"/>
      <c r="G1044" s="58" t="str">
        <f aca="false">IF(OR($A1044="",$C1044=""),"",IF(COUNTIF(Atividades!$G$3:$G$302,IFERROR(INDEX(Equipamentos!$C$3:$C$62,MATCH($A1044,Equipamentos!$A$3:$A$62,0)),"")&amp;"|"&amp;$C1044)=0,"Fora do catálogo",""))</f>
        <v/>
      </c>
    </row>
    <row r="1045" customFormat="false" ht="18" hidden="false" customHeight="true" outlineLevel="0" collapsed="false">
      <c r="A1045" s="32"/>
      <c r="B1045" s="42"/>
      <c r="C1045" s="32"/>
      <c r="D1045" s="33"/>
      <c r="E1045" s="32"/>
      <c r="F1045" s="32"/>
      <c r="G1045" s="58" t="str">
        <f aca="false">IF(OR($A1045="",$C1045=""),"",IF(COUNTIF(Atividades!$G$3:$G$302,IFERROR(INDEX(Equipamentos!$C$3:$C$62,MATCH($A1045,Equipamentos!$A$3:$A$62,0)),"")&amp;"|"&amp;$C1045)=0,"Fora do catálogo",""))</f>
        <v/>
      </c>
    </row>
    <row r="1046" customFormat="false" ht="18" hidden="false" customHeight="true" outlineLevel="0" collapsed="false">
      <c r="A1046" s="32"/>
      <c r="B1046" s="42"/>
      <c r="C1046" s="32"/>
      <c r="D1046" s="33"/>
      <c r="E1046" s="32"/>
      <c r="F1046" s="32"/>
      <c r="G1046" s="58" t="str">
        <f aca="false">IF(OR($A1046="",$C1046=""),"",IF(COUNTIF(Atividades!$G$3:$G$302,IFERROR(INDEX(Equipamentos!$C$3:$C$62,MATCH($A1046,Equipamentos!$A$3:$A$62,0)),"")&amp;"|"&amp;$C1046)=0,"Fora do catálogo",""))</f>
        <v/>
      </c>
    </row>
    <row r="1047" customFormat="false" ht="18" hidden="false" customHeight="true" outlineLevel="0" collapsed="false">
      <c r="A1047" s="32"/>
      <c r="B1047" s="42"/>
      <c r="C1047" s="32"/>
      <c r="D1047" s="33"/>
      <c r="E1047" s="32"/>
      <c r="F1047" s="32"/>
      <c r="G1047" s="58" t="str">
        <f aca="false">IF(OR($A1047="",$C1047=""),"",IF(COUNTIF(Atividades!$G$3:$G$302,IFERROR(INDEX(Equipamentos!$C$3:$C$62,MATCH($A1047,Equipamentos!$A$3:$A$62,0)),"")&amp;"|"&amp;$C1047)=0,"Fora do catálogo",""))</f>
        <v/>
      </c>
    </row>
    <row r="1048" customFormat="false" ht="18" hidden="false" customHeight="true" outlineLevel="0" collapsed="false">
      <c r="A1048" s="32"/>
      <c r="B1048" s="42"/>
      <c r="C1048" s="32"/>
      <c r="D1048" s="33"/>
      <c r="E1048" s="32"/>
      <c r="F1048" s="32"/>
      <c r="G1048" s="58" t="str">
        <f aca="false">IF(OR($A1048="",$C1048=""),"",IF(COUNTIF(Atividades!$G$3:$G$302,IFERROR(INDEX(Equipamentos!$C$3:$C$62,MATCH($A1048,Equipamentos!$A$3:$A$62,0)),"")&amp;"|"&amp;$C1048)=0,"Fora do catálogo",""))</f>
        <v/>
      </c>
    </row>
    <row r="1049" customFormat="false" ht="18" hidden="false" customHeight="true" outlineLevel="0" collapsed="false">
      <c r="A1049" s="32"/>
      <c r="B1049" s="42"/>
      <c r="C1049" s="32"/>
      <c r="D1049" s="33"/>
      <c r="E1049" s="32"/>
      <c r="F1049" s="32"/>
      <c r="G1049" s="58" t="str">
        <f aca="false">IF(OR($A1049="",$C1049=""),"",IF(COUNTIF(Atividades!$G$3:$G$302,IFERROR(INDEX(Equipamentos!$C$3:$C$62,MATCH($A1049,Equipamentos!$A$3:$A$62,0)),"")&amp;"|"&amp;$C1049)=0,"Fora do catálogo",""))</f>
        <v/>
      </c>
    </row>
    <row r="1050" customFormat="false" ht="18" hidden="false" customHeight="true" outlineLevel="0" collapsed="false">
      <c r="A1050" s="32"/>
      <c r="B1050" s="42"/>
      <c r="C1050" s="32"/>
      <c r="D1050" s="33"/>
      <c r="E1050" s="32"/>
      <c r="F1050" s="32"/>
      <c r="G1050" s="58" t="str">
        <f aca="false">IF(OR($A1050="",$C1050=""),"",IF(COUNTIF(Atividades!$G$3:$G$302,IFERROR(INDEX(Equipamentos!$C$3:$C$62,MATCH($A1050,Equipamentos!$A$3:$A$62,0)),"")&amp;"|"&amp;$C1050)=0,"Fora do catálogo",""))</f>
        <v/>
      </c>
    </row>
    <row r="1051" customFormat="false" ht="18" hidden="false" customHeight="true" outlineLevel="0" collapsed="false">
      <c r="A1051" s="32"/>
      <c r="B1051" s="42"/>
      <c r="C1051" s="32"/>
      <c r="D1051" s="33"/>
      <c r="E1051" s="32"/>
      <c r="F1051" s="32"/>
      <c r="G1051" s="58" t="str">
        <f aca="false">IF(OR($A1051="",$C1051=""),"",IF(COUNTIF(Atividades!$G$3:$G$302,IFERROR(INDEX(Equipamentos!$C$3:$C$62,MATCH($A1051,Equipamentos!$A$3:$A$62,0)),"")&amp;"|"&amp;$C1051)=0,"Fora do catálogo",""))</f>
        <v/>
      </c>
    </row>
    <row r="1052" customFormat="false" ht="18" hidden="false" customHeight="true" outlineLevel="0" collapsed="false">
      <c r="A1052" s="32"/>
      <c r="B1052" s="42"/>
      <c r="C1052" s="32"/>
      <c r="D1052" s="33"/>
      <c r="E1052" s="32"/>
      <c r="F1052" s="32"/>
      <c r="G1052" s="58" t="str">
        <f aca="false">IF(OR($A1052="",$C1052=""),"",IF(COUNTIF(Atividades!$G$3:$G$302,IFERROR(INDEX(Equipamentos!$C$3:$C$62,MATCH($A1052,Equipamentos!$A$3:$A$62,0)),"")&amp;"|"&amp;$C1052)=0,"Fora do catálogo",""))</f>
        <v/>
      </c>
    </row>
    <row r="1053" customFormat="false" ht="18" hidden="false" customHeight="true" outlineLevel="0" collapsed="false">
      <c r="A1053" s="32"/>
      <c r="B1053" s="42"/>
      <c r="C1053" s="32"/>
      <c r="D1053" s="33"/>
      <c r="E1053" s="32"/>
      <c r="F1053" s="32"/>
      <c r="G1053" s="58" t="str">
        <f aca="false">IF(OR($A1053="",$C1053=""),"",IF(COUNTIF(Atividades!$G$3:$G$302,IFERROR(INDEX(Equipamentos!$C$3:$C$62,MATCH($A1053,Equipamentos!$A$3:$A$62,0)),"")&amp;"|"&amp;$C1053)=0,"Fora do catálogo",""))</f>
        <v/>
      </c>
    </row>
    <row r="1054" customFormat="false" ht="18" hidden="false" customHeight="true" outlineLevel="0" collapsed="false">
      <c r="A1054" s="32"/>
      <c r="B1054" s="42"/>
      <c r="C1054" s="32"/>
      <c r="D1054" s="33"/>
      <c r="E1054" s="32"/>
      <c r="F1054" s="32"/>
      <c r="G1054" s="58" t="str">
        <f aca="false">IF(OR($A1054="",$C1054=""),"",IF(COUNTIF(Atividades!$G$3:$G$302,IFERROR(INDEX(Equipamentos!$C$3:$C$62,MATCH($A1054,Equipamentos!$A$3:$A$62,0)),"")&amp;"|"&amp;$C1054)=0,"Fora do catálogo",""))</f>
        <v/>
      </c>
    </row>
    <row r="1055" customFormat="false" ht="18" hidden="false" customHeight="true" outlineLevel="0" collapsed="false">
      <c r="A1055" s="32"/>
      <c r="B1055" s="42"/>
      <c r="C1055" s="32"/>
      <c r="D1055" s="33"/>
      <c r="E1055" s="32"/>
      <c r="F1055" s="32"/>
      <c r="G1055" s="58" t="str">
        <f aca="false">IF(OR($A1055="",$C1055=""),"",IF(COUNTIF(Atividades!$G$3:$G$302,IFERROR(INDEX(Equipamentos!$C$3:$C$62,MATCH($A1055,Equipamentos!$A$3:$A$62,0)),"")&amp;"|"&amp;$C1055)=0,"Fora do catálogo",""))</f>
        <v/>
      </c>
    </row>
    <row r="1056" customFormat="false" ht="18" hidden="false" customHeight="true" outlineLevel="0" collapsed="false">
      <c r="A1056" s="32"/>
      <c r="B1056" s="42"/>
      <c r="C1056" s="32"/>
      <c r="D1056" s="33"/>
      <c r="E1056" s="32"/>
      <c r="F1056" s="32"/>
      <c r="G1056" s="58" t="str">
        <f aca="false">IF(OR($A1056="",$C1056=""),"",IF(COUNTIF(Atividades!$G$3:$G$302,IFERROR(INDEX(Equipamentos!$C$3:$C$62,MATCH($A1056,Equipamentos!$A$3:$A$62,0)),"")&amp;"|"&amp;$C1056)=0,"Fora do catálogo",""))</f>
        <v/>
      </c>
    </row>
    <row r="1057" customFormat="false" ht="18" hidden="false" customHeight="true" outlineLevel="0" collapsed="false">
      <c r="A1057" s="32"/>
      <c r="B1057" s="42"/>
      <c r="C1057" s="32"/>
      <c r="D1057" s="33"/>
      <c r="E1057" s="32"/>
      <c r="F1057" s="32"/>
      <c r="G1057" s="58" t="str">
        <f aca="false">IF(OR($A1057="",$C1057=""),"",IF(COUNTIF(Atividades!$G$3:$G$302,IFERROR(INDEX(Equipamentos!$C$3:$C$62,MATCH($A1057,Equipamentos!$A$3:$A$62,0)),"")&amp;"|"&amp;$C1057)=0,"Fora do catálogo",""))</f>
        <v/>
      </c>
    </row>
    <row r="1058" customFormat="false" ht="18" hidden="false" customHeight="true" outlineLevel="0" collapsed="false">
      <c r="A1058" s="32"/>
      <c r="B1058" s="42"/>
      <c r="C1058" s="32"/>
      <c r="D1058" s="33"/>
      <c r="E1058" s="32"/>
      <c r="F1058" s="32"/>
      <c r="G1058" s="58" t="str">
        <f aca="false">IF(OR($A1058="",$C1058=""),"",IF(COUNTIF(Atividades!$G$3:$G$302,IFERROR(INDEX(Equipamentos!$C$3:$C$62,MATCH($A1058,Equipamentos!$A$3:$A$62,0)),"")&amp;"|"&amp;$C1058)=0,"Fora do catálogo",""))</f>
        <v/>
      </c>
    </row>
    <row r="1059" customFormat="false" ht="18" hidden="false" customHeight="true" outlineLevel="0" collapsed="false">
      <c r="A1059" s="32"/>
      <c r="B1059" s="42"/>
      <c r="C1059" s="32"/>
      <c r="D1059" s="33"/>
      <c r="E1059" s="32"/>
      <c r="F1059" s="32"/>
      <c r="G1059" s="58" t="str">
        <f aca="false">IF(OR($A1059="",$C1059=""),"",IF(COUNTIF(Atividades!$G$3:$G$302,IFERROR(INDEX(Equipamentos!$C$3:$C$62,MATCH($A1059,Equipamentos!$A$3:$A$62,0)),"")&amp;"|"&amp;$C1059)=0,"Fora do catálogo",""))</f>
        <v/>
      </c>
    </row>
    <row r="1060" customFormat="false" ht="18" hidden="false" customHeight="true" outlineLevel="0" collapsed="false">
      <c r="A1060" s="32"/>
      <c r="B1060" s="42"/>
      <c r="C1060" s="32"/>
      <c r="D1060" s="33"/>
      <c r="E1060" s="32"/>
      <c r="F1060" s="32"/>
      <c r="G1060" s="58" t="str">
        <f aca="false">IF(OR($A1060="",$C1060=""),"",IF(COUNTIF(Atividades!$G$3:$G$302,IFERROR(INDEX(Equipamentos!$C$3:$C$62,MATCH($A1060,Equipamentos!$A$3:$A$62,0)),"")&amp;"|"&amp;$C1060)=0,"Fora do catálogo",""))</f>
        <v/>
      </c>
    </row>
    <row r="1061" customFormat="false" ht="18" hidden="false" customHeight="true" outlineLevel="0" collapsed="false">
      <c r="A1061" s="32"/>
      <c r="B1061" s="42"/>
      <c r="C1061" s="32"/>
      <c r="D1061" s="33"/>
      <c r="E1061" s="32"/>
      <c r="F1061" s="32"/>
      <c r="G1061" s="58" t="str">
        <f aca="false">IF(OR($A1061="",$C1061=""),"",IF(COUNTIF(Atividades!$G$3:$G$302,IFERROR(INDEX(Equipamentos!$C$3:$C$62,MATCH($A1061,Equipamentos!$A$3:$A$62,0)),"")&amp;"|"&amp;$C1061)=0,"Fora do catálogo",""))</f>
        <v/>
      </c>
    </row>
    <row r="1062" customFormat="false" ht="18" hidden="false" customHeight="true" outlineLevel="0" collapsed="false">
      <c r="A1062" s="32"/>
      <c r="B1062" s="42"/>
      <c r="C1062" s="32"/>
      <c r="D1062" s="33"/>
      <c r="E1062" s="32"/>
      <c r="F1062" s="32"/>
      <c r="G1062" s="58" t="str">
        <f aca="false">IF(OR($A1062="",$C1062=""),"",IF(COUNTIF(Atividades!$G$3:$G$302,IFERROR(INDEX(Equipamentos!$C$3:$C$62,MATCH($A1062,Equipamentos!$A$3:$A$62,0)),"")&amp;"|"&amp;$C1062)=0,"Fora do catálogo",""))</f>
        <v/>
      </c>
    </row>
    <row r="1063" customFormat="false" ht="18" hidden="false" customHeight="true" outlineLevel="0" collapsed="false">
      <c r="A1063" s="32"/>
      <c r="B1063" s="42"/>
      <c r="C1063" s="32"/>
      <c r="D1063" s="33"/>
      <c r="E1063" s="32"/>
      <c r="F1063" s="32"/>
      <c r="G1063" s="58" t="str">
        <f aca="false">IF(OR($A1063="",$C1063=""),"",IF(COUNTIF(Atividades!$G$3:$G$302,IFERROR(INDEX(Equipamentos!$C$3:$C$62,MATCH($A1063,Equipamentos!$A$3:$A$62,0)),"")&amp;"|"&amp;$C1063)=0,"Fora do catálogo",""))</f>
        <v/>
      </c>
    </row>
    <row r="1064" customFormat="false" ht="18" hidden="false" customHeight="true" outlineLevel="0" collapsed="false">
      <c r="A1064" s="32"/>
      <c r="B1064" s="42"/>
      <c r="C1064" s="32"/>
      <c r="D1064" s="33"/>
      <c r="E1064" s="32"/>
      <c r="F1064" s="32"/>
      <c r="G1064" s="58" t="str">
        <f aca="false">IF(OR($A1064="",$C1064=""),"",IF(COUNTIF(Atividades!$G$3:$G$302,IFERROR(INDEX(Equipamentos!$C$3:$C$62,MATCH($A1064,Equipamentos!$A$3:$A$62,0)),"")&amp;"|"&amp;$C1064)=0,"Fora do catálogo",""))</f>
        <v/>
      </c>
    </row>
    <row r="1065" customFormat="false" ht="18" hidden="false" customHeight="true" outlineLevel="0" collapsed="false">
      <c r="A1065" s="32"/>
      <c r="B1065" s="42"/>
      <c r="C1065" s="32"/>
      <c r="D1065" s="33"/>
      <c r="E1065" s="32"/>
      <c r="F1065" s="32"/>
      <c r="G1065" s="58" t="str">
        <f aca="false">IF(OR($A1065="",$C1065=""),"",IF(COUNTIF(Atividades!$G$3:$G$302,IFERROR(INDEX(Equipamentos!$C$3:$C$62,MATCH($A1065,Equipamentos!$A$3:$A$62,0)),"")&amp;"|"&amp;$C1065)=0,"Fora do catálogo",""))</f>
        <v/>
      </c>
    </row>
    <row r="1066" customFormat="false" ht="18" hidden="false" customHeight="true" outlineLevel="0" collapsed="false">
      <c r="A1066" s="32"/>
      <c r="B1066" s="42"/>
      <c r="C1066" s="32"/>
      <c r="D1066" s="33"/>
      <c r="E1066" s="32"/>
      <c r="F1066" s="32"/>
      <c r="G1066" s="58" t="str">
        <f aca="false">IF(OR($A1066="",$C1066=""),"",IF(COUNTIF(Atividades!$G$3:$G$302,IFERROR(INDEX(Equipamentos!$C$3:$C$62,MATCH($A1066,Equipamentos!$A$3:$A$62,0)),"")&amp;"|"&amp;$C1066)=0,"Fora do catálogo",""))</f>
        <v/>
      </c>
    </row>
    <row r="1067" customFormat="false" ht="18" hidden="false" customHeight="true" outlineLevel="0" collapsed="false">
      <c r="A1067" s="32"/>
      <c r="B1067" s="42"/>
      <c r="C1067" s="32"/>
      <c r="D1067" s="33"/>
      <c r="E1067" s="32"/>
      <c r="F1067" s="32"/>
      <c r="G1067" s="58" t="str">
        <f aca="false">IF(OR($A1067="",$C1067=""),"",IF(COUNTIF(Atividades!$G$3:$G$302,IFERROR(INDEX(Equipamentos!$C$3:$C$62,MATCH($A1067,Equipamentos!$A$3:$A$62,0)),"")&amp;"|"&amp;$C1067)=0,"Fora do catálogo",""))</f>
        <v/>
      </c>
    </row>
    <row r="1068" customFormat="false" ht="18" hidden="false" customHeight="true" outlineLevel="0" collapsed="false">
      <c r="A1068" s="32"/>
      <c r="B1068" s="42"/>
      <c r="C1068" s="32"/>
      <c r="D1068" s="33"/>
      <c r="E1068" s="32"/>
      <c r="F1068" s="32"/>
      <c r="G1068" s="58" t="str">
        <f aca="false">IF(OR($A1068="",$C1068=""),"",IF(COUNTIF(Atividades!$G$3:$G$302,IFERROR(INDEX(Equipamentos!$C$3:$C$62,MATCH($A1068,Equipamentos!$A$3:$A$62,0)),"")&amp;"|"&amp;$C1068)=0,"Fora do catálogo",""))</f>
        <v/>
      </c>
    </row>
    <row r="1069" customFormat="false" ht="18" hidden="false" customHeight="true" outlineLevel="0" collapsed="false">
      <c r="A1069" s="32"/>
      <c r="B1069" s="42"/>
      <c r="C1069" s="32"/>
      <c r="D1069" s="33"/>
      <c r="E1069" s="32"/>
      <c r="F1069" s="32"/>
      <c r="G1069" s="58" t="str">
        <f aca="false">IF(OR($A1069="",$C1069=""),"",IF(COUNTIF(Atividades!$G$3:$G$302,IFERROR(INDEX(Equipamentos!$C$3:$C$62,MATCH($A1069,Equipamentos!$A$3:$A$62,0)),"")&amp;"|"&amp;$C1069)=0,"Fora do catálogo",""))</f>
        <v/>
      </c>
    </row>
    <row r="1070" customFormat="false" ht="18" hidden="false" customHeight="true" outlineLevel="0" collapsed="false">
      <c r="A1070" s="32"/>
      <c r="B1070" s="42"/>
      <c r="C1070" s="32"/>
      <c r="D1070" s="33"/>
      <c r="E1070" s="32"/>
      <c r="F1070" s="32"/>
      <c r="G1070" s="58" t="str">
        <f aca="false">IF(OR($A1070="",$C1070=""),"",IF(COUNTIF(Atividades!$G$3:$G$302,IFERROR(INDEX(Equipamentos!$C$3:$C$62,MATCH($A1070,Equipamentos!$A$3:$A$62,0)),"")&amp;"|"&amp;$C1070)=0,"Fora do catálogo",""))</f>
        <v/>
      </c>
    </row>
    <row r="1071" customFormat="false" ht="18" hidden="false" customHeight="true" outlineLevel="0" collapsed="false">
      <c r="A1071" s="32"/>
      <c r="B1071" s="42"/>
      <c r="C1071" s="32"/>
      <c r="D1071" s="33"/>
      <c r="E1071" s="32"/>
      <c r="F1071" s="32"/>
      <c r="G1071" s="58" t="str">
        <f aca="false">IF(OR($A1071="",$C1071=""),"",IF(COUNTIF(Atividades!$G$3:$G$302,IFERROR(INDEX(Equipamentos!$C$3:$C$62,MATCH($A1071,Equipamentos!$A$3:$A$62,0)),"")&amp;"|"&amp;$C1071)=0,"Fora do catálogo",""))</f>
        <v/>
      </c>
    </row>
    <row r="1072" customFormat="false" ht="18" hidden="false" customHeight="true" outlineLevel="0" collapsed="false">
      <c r="A1072" s="32"/>
      <c r="B1072" s="42"/>
      <c r="C1072" s="32"/>
      <c r="D1072" s="33"/>
      <c r="E1072" s="32"/>
      <c r="F1072" s="32"/>
      <c r="G1072" s="58" t="str">
        <f aca="false">IF(OR($A1072="",$C1072=""),"",IF(COUNTIF(Atividades!$G$3:$G$302,IFERROR(INDEX(Equipamentos!$C$3:$C$62,MATCH($A1072,Equipamentos!$A$3:$A$62,0)),"")&amp;"|"&amp;$C1072)=0,"Fora do catálogo",""))</f>
        <v/>
      </c>
    </row>
    <row r="1073" customFormat="false" ht="18" hidden="false" customHeight="true" outlineLevel="0" collapsed="false">
      <c r="A1073" s="32"/>
      <c r="B1073" s="42"/>
      <c r="C1073" s="32"/>
      <c r="D1073" s="33"/>
      <c r="E1073" s="32"/>
      <c r="F1073" s="32"/>
      <c r="G1073" s="58" t="str">
        <f aca="false">IF(OR($A1073="",$C1073=""),"",IF(COUNTIF(Atividades!$G$3:$G$302,IFERROR(INDEX(Equipamentos!$C$3:$C$62,MATCH($A1073,Equipamentos!$A$3:$A$62,0)),"")&amp;"|"&amp;$C1073)=0,"Fora do catálogo",""))</f>
        <v/>
      </c>
    </row>
    <row r="1074" customFormat="false" ht="18" hidden="false" customHeight="true" outlineLevel="0" collapsed="false">
      <c r="A1074" s="32"/>
      <c r="B1074" s="42"/>
      <c r="C1074" s="32"/>
      <c r="D1074" s="33"/>
      <c r="E1074" s="32"/>
      <c r="F1074" s="32"/>
      <c r="G1074" s="58" t="str">
        <f aca="false">IF(OR($A1074="",$C1074=""),"",IF(COUNTIF(Atividades!$G$3:$G$302,IFERROR(INDEX(Equipamentos!$C$3:$C$62,MATCH($A1074,Equipamentos!$A$3:$A$62,0)),"")&amp;"|"&amp;$C1074)=0,"Fora do catálogo",""))</f>
        <v/>
      </c>
    </row>
    <row r="1075" customFormat="false" ht="18" hidden="false" customHeight="true" outlineLevel="0" collapsed="false">
      <c r="A1075" s="32"/>
      <c r="B1075" s="42"/>
      <c r="C1075" s="32"/>
      <c r="D1075" s="33"/>
      <c r="E1075" s="32"/>
      <c r="F1075" s="32"/>
      <c r="G1075" s="58" t="str">
        <f aca="false">IF(OR($A1075="",$C1075=""),"",IF(COUNTIF(Atividades!$G$3:$G$302,IFERROR(INDEX(Equipamentos!$C$3:$C$62,MATCH($A1075,Equipamentos!$A$3:$A$62,0)),"")&amp;"|"&amp;$C1075)=0,"Fora do catálogo",""))</f>
        <v/>
      </c>
    </row>
    <row r="1076" customFormat="false" ht="18" hidden="false" customHeight="true" outlineLevel="0" collapsed="false">
      <c r="A1076" s="32"/>
      <c r="B1076" s="42"/>
      <c r="C1076" s="32"/>
      <c r="D1076" s="33"/>
      <c r="E1076" s="32"/>
      <c r="F1076" s="32"/>
      <c r="G1076" s="58" t="str">
        <f aca="false">IF(OR($A1076="",$C1076=""),"",IF(COUNTIF(Atividades!$G$3:$G$302,IFERROR(INDEX(Equipamentos!$C$3:$C$62,MATCH($A1076,Equipamentos!$A$3:$A$62,0)),"")&amp;"|"&amp;$C1076)=0,"Fora do catálogo",""))</f>
        <v/>
      </c>
    </row>
    <row r="1077" customFormat="false" ht="18" hidden="false" customHeight="true" outlineLevel="0" collapsed="false">
      <c r="A1077" s="32"/>
      <c r="B1077" s="42"/>
      <c r="C1077" s="32"/>
      <c r="D1077" s="33"/>
      <c r="E1077" s="32"/>
      <c r="F1077" s="32"/>
      <c r="G1077" s="58" t="str">
        <f aca="false">IF(OR($A1077="",$C1077=""),"",IF(COUNTIF(Atividades!$G$3:$G$302,IFERROR(INDEX(Equipamentos!$C$3:$C$62,MATCH($A1077,Equipamentos!$A$3:$A$62,0)),"")&amp;"|"&amp;$C1077)=0,"Fora do catálogo",""))</f>
        <v/>
      </c>
    </row>
    <row r="1078" customFormat="false" ht="18" hidden="false" customHeight="true" outlineLevel="0" collapsed="false">
      <c r="A1078" s="32"/>
      <c r="B1078" s="42"/>
      <c r="C1078" s="32"/>
      <c r="D1078" s="33"/>
      <c r="E1078" s="32"/>
      <c r="F1078" s="32"/>
      <c r="G1078" s="58" t="str">
        <f aca="false">IF(OR($A1078="",$C1078=""),"",IF(COUNTIF(Atividades!$G$3:$G$302,IFERROR(INDEX(Equipamentos!$C$3:$C$62,MATCH($A1078,Equipamentos!$A$3:$A$62,0)),"")&amp;"|"&amp;$C1078)=0,"Fora do catálogo",""))</f>
        <v/>
      </c>
    </row>
    <row r="1079" customFormat="false" ht="18" hidden="false" customHeight="true" outlineLevel="0" collapsed="false">
      <c r="A1079" s="32"/>
      <c r="B1079" s="42"/>
      <c r="C1079" s="32"/>
      <c r="D1079" s="33"/>
      <c r="E1079" s="32"/>
      <c r="F1079" s="32"/>
      <c r="G1079" s="58" t="str">
        <f aca="false">IF(OR($A1079="",$C1079=""),"",IF(COUNTIF(Atividades!$G$3:$G$302,IFERROR(INDEX(Equipamentos!$C$3:$C$62,MATCH($A1079,Equipamentos!$A$3:$A$62,0)),"")&amp;"|"&amp;$C1079)=0,"Fora do catálogo",""))</f>
        <v/>
      </c>
    </row>
    <row r="1080" customFormat="false" ht="18" hidden="false" customHeight="true" outlineLevel="0" collapsed="false">
      <c r="A1080" s="32"/>
      <c r="B1080" s="42"/>
      <c r="C1080" s="32"/>
      <c r="D1080" s="33"/>
      <c r="E1080" s="32"/>
      <c r="F1080" s="32"/>
      <c r="G1080" s="58" t="str">
        <f aca="false">IF(OR($A1080="",$C1080=""),"",IF(COUNTIF(Atividades!$G$3:$G$302,IFERROR(INDEX(Equipamentos!$C$3:$C$62,MATCH($A1080,Equipamentos!$A$3:$A$62,0)),"")&amp;"|"&amp;$C1080)=0,"Fora do catálogo",""))</f>
        <v/>
      </c>
    </row>
    <row r="1081" customFormat="false" ht="18" hidden="false" customHeight="true" outlineLevel="0" collapsed="false">
      <c r="A1081" s="32"/>
      <c r="B1081" s="42"/>
      <c r="C1081" s="32"/>
      <c r="D1081" s="33"/>
      <c r="E1081" s="32"/>
      <c r="F1081" s="32"/>
      <c r="G1081" s="58" t="str">
        <f aca="false">IF(OR($A1081="",$C1081=""),"",IF(COUNTIF(Atividades!$G$3:$G$302,IFERROR(INDEX(Equipamentos!$C$3:$C$62,MATCH($A1081,Equipamentos!$A$3:$A$62,0)),"")&amp;"|"&amp;$C1081)=0,"Fora do catálogo",""))</f>
        <v/>
      </c>
    </row>
    <row r="1082" customFormat="false" ht="18" hidden="false" customHeight="true" outlineLevel="0" collapsed="false">
      <c r="A1082" s="32"/>
      <c r="B1082" s="42"/>
      <c r="C1082" s="32"/>
      <c r="D1082" s="33"/>
      <c r="E1082" s="32"/>
      <c r="F1082" s="32"/>
      <c r="G1082" s="58" t="str">
        <f aca="false">IF(OR($A1082="",$C1082=""),"",IF(COUNTIF(Atividades!$G$3:$G$302,IFERROR(INDEX(Equipamentos!$C$3:$C$62,MATCH($A1082,Equipamentos!$A$3:$A$62,0)),"")&amp;"|"&amp;$C1082)=0,"Fora do catálogo",""))</f>
        <v/>
      </c>
    </row>
    <row r="1083" customFormat="false" ht="18" hidden="false" customHeight="true" outlineLevel="0" collapsed="false">
      <c r="A1083" s="32"/>
      <c r="B1083" s="42"/>
      <c r="C1083" s="32"/>
      <c r="D1083" s="33"/>
      <c r="E1083" s="32"/>
      <c r="F1083" s="32"/>
      <c r="G1083" s="58" t="str">
        <f aca="false">IF(OR($A1083="",$C1083=""),"",IF(COUNTIF(Atividades!$G$3:$G$302,IFERROR(INDEX(Equipamentos!$C$3:$C$62,MATCH($A1083,Equipamentos!$A$3:$A$62,0)),"")&amp;"|"&amp;$C1083)=0,"Fora do catálogo",""))</f>
        <v/>
      </c>
    </row>
    <row r="1084" customFormat="false" ht="18" hidden="false" customHeight="true" outlineLevel="0" collapsed="false">
      <c r="A1084" s="32"/>
      <c r="B1084" s="42"/>
      <c r="C1084" s="32"/>
      <c r="D1084" s="33"/>
      <c r="E1084" s="32"/>
      <c r="F1084" s="32"/>
      <c r="G1084" s="58" t="str">
        <f aca="false">IF(OR($A1084="",$C1084=""),"",IF(COUNTIF(Atividades!$G$3:$G$302,IFERROR(INDEX(Equipamentos!$C$3:$C$62,MATCH($A1084,Equipamentos!$A$3:$A$62,0)),"")&amp;"|"&amp;$C1084)=0,"Fora do catálogo",""))</f>
        <v/>
      </c>
    </row>
    <row r="1085" customFormat="false" ht="18" hidden="false" customHeight="true" outlineLevel="0" collapsed="false">
      <c r="A1085" s="32"/>
      <c r="B1085" s="42"/>
      <c r="C1085" s="32"/>
      <c r="D1085" s="33"/>
      <c r="E1085" s="32"/>
      <c r="F1085" s="32"/>
      <c r="G1085" s="58" t="str">
        <f aca="false">IF(OR($A1085="",$C1085=""),"",IF(COUNTIF(Atividades!$G$3:$G$302,IFERROR(INDEX(Equipamentos!$C$3:$C$62,MATCH($A1085,Equipamentos!$A$3:$A$62,0)),"")&amp;"|"&amp;$C1085)=0,"Fora do catálogo",""))</f>
        <v/>
      </c>
    </row>
    <row r="1086" customFormat="false" ht="18" hidden="false" customHeight="true" outlineLevel="0" collapsed="false">
      <c r="A1086" s="32"/>
      <c r="B1086" s="42"/>
      <c r="C1086" s="32"/>
      <c r="D1086" s="33"/>
      <c r="E1086" s="32"/>
      <c r="F1086" s="32"/>
      <c r="G1086" s="58" t="str">
        <f aca="false">IF(OR($A1086="",$C1086=""),"",IF(COUNTIF(Atividades!$G$3:$G$302,IFERROR(INDEX(Equipamentos!$C$3:$C$62,MATCH($A1086,Equipamentos!$A$3:$A$62,0)),"")&amp;"|"&amp;$C1086)=0,"Fora do catálogo",""))</f>
        <v/>
      </c>
    </row>
    <row r="1087" customFormat="false" ht="18" hidden="false" customHeight="true" outlineLevel="0" collapsed="false">
      <c r="A1087" s="32"/>
      <c r="B1087" s="42"/>
      <c r="C1087" s="32"/>
      <c r="D1087" s="33"/>
      <c r="E1087" s="32"/>
      <c r="F1087" s="32"/>
      <c r="G1087" s="58" t="str">
        <f aca="false">IF(OR($A1087="",$C1087=""),"",IF(COUNTIF(Atividades!$G$3:$G$302,IFERROR(INDEX(Equipamentos!$C$3:$C$62,MATCH($A1087,Equipamentos!$A$3:$A$62,0)),"")&amp;"|"&amp;$C1087)=0,"Fora do catálogo",""))</f>
        <v/>
      </c>
    </row>
    <row r="1088" customFormat="false" ht="18" hidden="false" customHeight="true" outlineLevel="0" collapsed="false">
      <c r="A1088" s="32"/>
      <c r="B1088" s="42"/>
      <c r="C1088" s="32"/>
      <c r="D1088" s="33"/>
      <c r="E1088" s="32"/>
      <c r="F1088" s="32"/>
      <c r="G1088" s="58" t="str">
        <f aca="false">IF(OR($A1088="",$C1088=""),"",IF(COUNTIF(Atividades!$G$3:$G$302,IFERROR(INDEX(Equipamentos!$C$3:$C$62,MATCH($A1088,Equipamentos!$A$3:$A$62,0)),"")&amp;"|"&amp;$C1088)=0,"Fora do catálogo",""))</f>
        <v/>
      </c>
    </row>
    <row r="1089" customFormat="false" ht="18" hidden="false" customHeight="true" outlineLevel="0" collapsed="false">
      <c r="A1089" s="32"/>
      <c r="B1089" s="42"/>
      <c r="C1089" s="32"/>
      <c r="D1089" s="33"/>
      <c r="E1089" s="32"/>
      <c r="F1089" s="32"/>
      <c r="G1089" s="58" t="str">
        <f aca="false">IF(OR($A1089="",$C1089=""),"",IF(COUNTIF(Atividades!$G$3:$G$302,IFERROR(INDEX(Equipamentos!$C$3:$C$62,MATCH($A1089,Equipamentos!$A$3:$A$62,0)),"")&amp;"|"&amp;$C1089)=0,"Fora do catálogo",""))</f>
        <v/>
      </c>
    </row>
    <row r="1090" customFormat="false" ht="18" hidden="false" customHeight="true" outlineLevel="0" collapsed="false">
      <c r="A1090" s="32"/>
      <c r="B1090" s="42"/>
      <c r="C1090" s="32"/>
      <c r="D1090" s="33"/>
      <c r="E1090" s="32"/>
      <c r="F1090" s="32"/>
      <c r="G1090" s="58" t="str">
        <f aca="false">IF(OR($A1090="",$C1090=""),"",IF(COUNTIF(Atividades!$G$3:$G$302,IFERROR(INDEX(Equipamentos!$C$3:$C$62,MATCH($A1090,Equipamentos!$A$3:$A$62,0)),"")&amp;"|"&amp;$C1090)=0,"Fora do catálogo",""))</f>
        <v/>
      </c>
    </row>
    <row r="1091" customFormat="false" ht="18" hidden="false" customHeight="true" outlineLevel="0" collapsed="false">
      <c r="A1091" s="32"/>
      <c r="B1091" s="42"/>
      <c r="C1091" s="32"/>
      <c r="D1091" s="33"/>
      <c r="E1091" s="32"/>
      <c r="F1091" s="32"/>
      <c r="G1091" s="58" t="str">
        <f aca="false">IF(OR($A1091="",$C1091=""),"",IF(COUNTIF(Atividades!$G$3:$G$302,IFERROR(INDEX(Equipamentos!$C$3:$C$62,MATCH($A1091,Equipamentos!$A$3:$A$62,0)),"")&amp;"|"&amp;$C1091)=0,"Fora do catálogo",""))</f>
        <v/>
      </c>
    </row>
    <row r="1092" customFormat="false" ht="18" hidden="false" customHeight="true" outlineLevel="0" collapsed="false">
      <c r="A1092" s="32"/>
      <c r="B1092" s="42"/>
      <c r="C1092" s="32"/>
      <c r="D1092" s="33"/>
      <c r="E1092" s="32"/>
      <c r="F1092" s="32"/>
      <c r="G1092" s="58" t="str">
        <f aca="false">IF(OR($A1092="",$C1092=""),"",IF(COUNTIF(Atividades!$G$3:$G$302,IFERROR(INDEX(Equipamentos!$C$3:$C$62,MATCH($A1092,Equipamentos!$A$3:$A$62,0)),"")&amp;"|"&amp;$C1092)=0,"Fora do catálogo",""))</f>
        <v/>
      </c>
    </row>
    <row r="1093" customFormat="false" ht="18" hidden="false" customHeight="true" outlineLevel="0" collapsed="false">
      <c r="A1093" s="32"/>
      <c r="B1093" s="42"/>
      <c r="C1093" s="32"/>
      <c r="D1093" s="33"/>
      <c r="E1093" s="32"/>
      <c r="F1093" s="32"/>
      <c r="G1093" s="58" t="str">
        <f aca="false">IF(OR($A1093="",$C1093=""),"",IF(COUNTIF(Atividades!$G$3:$G$302,IFERROR(INDEX(Equipamentos!$C$3:$C$62,MATCH($A1093,Equipamentos!$A$3:$A$62,0)),"")&amp;"|"&amp;$C1093)=0,"Fora do catálogo",""))</f>
        <v/>
      </c>
    </row>
    <row r="1094" customFormat="false" ht="18" hidden="false" customHeight="true" outlineLevel="0" collapsed="false">
      <c r="A1094" s="32"/>
      <c r="B1094" s="42"/>
      <c r="C1094" s="32"/>
      <c r="D1094" s="33"/>
      <c r="E1094" s="32"/>
      <c r="F1094" s="32"/>
      <c r="G1094" s="58" t="str">
        <f aca="false">IF(OR($A1094="",$C1094=""),"",IF(COUNTIF(Atividades!$G$3:$G$302,IFERROR(INDEX(Equipamentos!$C$3:$C$62,MATCH($A1094,Equipamentos!$A$3:$A$62,0)),"")&amp;"|"&amp;$C1094)=0,"Fora do catálogo",""))</f>
        <v/>
      </c>
    </row>
    <row r="1095" customFormat="false" ht="18" hidden="false" customHeight="true" outlineLevel="0" collapsed="false">
      <c r="A1095" s="32"/>
      <c r="B1095" s="42"/>
      <c r="C1095" s="32"/>
      <c r="D1095" s="33"/>
      <c r="E1095" s="32"/>
      <c r="F1095" s="32"/>
      <c r="G1095" s="58" t="str">
        <f aca="false">IF(OR($A1095="",$C1095=""),"",IF(COUNTIF(Atividades!$G$3:$G$302,IFERROR(INDEX(Equipamentos!$C$3:$C$62,MATCH($A1095,Equipamentos!$A$3:$A$62,0)),"")&amp;"|"&amp;$C1095)=0,"Fora do catálogo",""))</f>
        <v/>
      </c>
    </row>
    <row r="1096" customFormat="false" ht="18" hidden="false" customHeight="true" outlineLevel="0" collapsed="false">
      <c r="A1096" s="32"/>
      <c r="B1096" s="42"/>
      <c r="C1096" s="32"/>
      <c r="D1096" s="33"/>
      <c r="E1096" s="32"/>
      <c r="F1096" s="32"/>
      <c r="G1096" s="58" t="str">
        <f aca="false">IF(OR($A1096="",$C1096=""),"",IF(COUNTIF(Atividades!$G$3:$G$302,IFERROR(INDEX(Equipamentos!$C$3:$C$62,MATCH($A1096,Equipamentos!$A$3:$A$62,0)),"")&amp;"|"&amp;$C1096)=0,"Fora do catálogo",""))</f>
        <v/>
      </c>
    </row>
    <row r="1097" customFormat="false" ht="18" hidden="false" customHeight="true" outlineLevel="0" collapsed="false">
      <c r="A1097" s="32"/>
      <c r="B1097" s="42"/>
      <c r="C1097" s="32"/>
      <c r="D1097" s="33"/>
      <c r="E1097" s="32"/>
      <c r="F1097" s="32"/>
      <c r="G1097" s="58" t="str">
        <f aca="false">IF(OR($A1097="",$C1097=""),"",IF(COUNTIF(Atividades!$G$3:$G$302,IFERROR(INDEX(Equipamentos!$C$3:$C$62,MATCH($A1097,Equipamentos!$A$3:$A$62,0)),"")&amp;"|"&amp;$C1097)=0,"Fora do catálogo",""))</f>
        <v/>
      </c>
    </row>
    <row r="1098" customFormat="false" ht="18" hidden="false" customHeight="true" outlineLevel="0" collapsed="false">
      <c r="A1098" s="32"/>
      <c r="B1098" s="42"/>
      <c r="C1098" s="32"/>
      <c r="D1098" s="33"/>
      <c r="E1098" s="32"/>
      <c r="F1098" s="32"/>
      <c r="G1098" s="58" t="str">
        <f aca="false">IF(OR($A1098="",$C1098=""),"",IF(COUNTIF(Atividades!$G$3:$G$302,IFERROR(INDEX(Equipamentos!$C$3:$C$62,MATCH($A1098,Equipamentos!$A$3:$A$62,0)),"")&amp;"|"&amp;$C1098)=0,"Fora do catálogo",""))</f>
        <v/>
      </c>
    </row>
    <row r="1099" customFormat="false" ht="18" hidden="false" customHeight="true" outlineLevel="0" collapsed="false">
      <c r="A1099" s="32"/>
      <c r="B1099" s="42"/>
      <c r="C1099" s="32"/>
      <c r="D1099" s="33"/>
      <c r="E1099" s="32"/>
      <c r="F1099" s="32"/>
      <c r="G1099" s="58" t="str">
        <f aca="false">IF(OR($A1099="",$C1099=""),"",IF(COUNTIF(Atividades!$G$3:$G$302,IFERROR(INDEX(Equipamentos!$C$3:$C$62,MATCH($A1099,Equipamentos!$A$3:$A$62,0)),"")&amp;"|"&amp;$C1099)=0,"Fora do catálogo",""))</f>
        <v/>
      </c>
    </row>
    <row r="1100" customFormat="false" ht="18" hidden="false" customHeight="true" outlineLevel="0" collapsed="false">
      <c r="A1100" s="32"/>
      <c r="B1100" s="42"/>
      <c r="C1100" s="32"/>
      <c r="D1100" s="33"/>
      <c r="E1100" s="32"/>
      <c r="F1100" s="32"/>
      <c r="G1100" s="58" t="str">
        <f aca="false">IF(OR($A1100="",$C1100=""),"",IF(COUNTIF(Atividades!$G$3:$G$302,IFERROR(INDEX(Equipamentos!$C$3:$C$62,MATCH($A1100,Equipamentos!$A$3:$A$62,0)),"")&amp;"|"&amp;$C1100)=0,"Fora do catálogo",""))</f>
        <v/>
      </c>
    </row>
    <row r="1101" customFormat="false" ht="18" hidden="false" customHeight="true" outlineLevel="0" collapsed="false">
      <c r="A1101" s="32"/>
      <c r="B1101" s="42"/>
      <c r="C1101" s="32"/>
      <c r="D1101" s="33"/>
      <c r="E1101" s="32"/>
      <c r="F1101" s="32"/>
      <c r="G1101" s="58" t="str">
        <f aca="false">IF(OR($A1101="",$C1101=""),"",IF(COUNTIF(Atividades!$G$3:$G$302,IFERROR(INDEX(Equipamentos!$C$3:$C$62,MATCH($A1101,Equipamentos!$A$3:$A$62,0)),"")&amp;"|"&amp;$C1101)=0,"Fora do catálogo",""))</f>
        <v/>
      </c>
    </row>
    <row r="1102" customFormat="false" ht="18" hidden="false" customHeight="true" outlineLevel="0" collapsed="false">
      <c r="A1102" s="32"/>
      <c r="B1102" s="42"/>
      <c r="C1102" s="32"/>
      <c r="D1102" s="33"/>
      <c r="E1102" s="32"/>
      <c r="F1102" s="32"/>
      <c r="G1102" s="58" t="str">
        <f aca="false">IF(OR($A1102="",$C1102=""),"",IF(COUNTIF(Atividades!$G$3:$G$302,IFERROR(INDEX(Equipamentos!$C$3:$C$62,MATCH($A1102,Equipamentos!$A$3:$A$62,0)),"")&amp;"|"&amp;$C1102)=0,"Fora do catálogo",""))</f>
        <v/>
      </c>
    </row>
    <row r="1103" customFormat="false" ht="18" hidden="false" customHeight="true" outlineLevel="0" collapsed="false">
      <c r="A1103" s="32"/>
      <c r="B1103" s="42"/>
      <c r="C1103" s="32"/>
      <c r="D1103" s="33"/>
      <c r="E1103" s="32"/>
      <c r="F1103" s="32"/>
      <c r="G1103" s="58" t="str">
        <f aca="false">IF(OR($A1103="",$C1103=""),"",IF(COUNTIF(Atividades!$G$3:$G$302,IFERROR(INDEX(Equipamentos!$C$3:$C$62,MATCH($A1103,Equipamentos!$A$3:$A$62,0)),"")&amp;"|"&amp;$C1103)=0,"Fora do catálogo",""))</f>
        <v/>
      </c>
    </row>
    <row r="1104" customFormat="false" ht="18" hidden="false" customHeight="true" outlineLevel="0" collapsed="false">
      <c r="A1104" s="32"/>
      <c r="B1104" s="42"/>
      <c r="C1104" s="32"/>
      <c r="D1104" s="33"/>
      <c r="E1104" s="32"/>
      <c r="F1104" s="32"/>
      <c r="G1104" s="58" t="str">
        <f aca="false">IF(OR($A1104="",$C1104=""),"",IF(COUNTIF(Atividades!$G$3:$G$302,IFERROR(INDEX(Equipamentos!$C$3:$C$62,MATCH($A1104,Equipamentos!$A$3:$A$62,0)),"")&amp;"|"&amp;$C1104)=0,"Fora do catálogo",""))</f>
        <v/>
      </c>
    </row>
    <row r="1105" customFormat="false" ht="18" hidden="false" customHeight="true" outlineLevel="0" collapsed="false">
      <c r="A1105" s="32"/>
      <c r="B1105" s="42"/>
      <c r="C1105" s="32"/>
      <c r="D1105" s="33"/>
      <c r="E1105" s="32"/>
      <c r="F1105" s="32"/>
      <c r="G1105" s="58" t="str">
        <f aca="false">IF(OR($A1105="",$C1105=""),"",IF(COUNTIF(Atividades!$G$3:$G$302,IFERROR(INDEX(Equipamentos!$C$3:$C$62,MATCH($A1105,Equipamentos!$A$3:$A$62,0)),"")&amp;"|"&amp;$C1105)=0,"Fora do catálogo",""))</f>
        <v/>
      </c>
    </row>
    <row r="1106" customFormat="false" ht="18" hidden="false" customHeight="true" outlineLevel="0" collapsed="false">
      <c r="A1106" s="32"/>
      <c r="B1106" s="42"/>
      <c r="C1106" s="32"/>
      <c r="D1106" s="33"/>
      <c r="E1106" s="32"/>
      <c r="F1106" s="32"/>
      <c r="G1106" s="58" t="str">
        <f aca="false">IF(OR($A1106="",$C1106=""),"",IF(COUNTIF(Atividades!$G$3:$G$302,IFERROR(INDEX(Equipamentos!$C$3:$C$62,MATCH($A1106,Equipamentos!$A$3:$A$62,0)),"")&amp;"|"&amp;$C1106)=0,"Fora do catálogo",""))</f>
        <v/>
      </c>
    </row>
    <row r="1107" customFormat="false" ht="18" hidden="false" customHeight="true" outlineLevel="0" collapsed="false">
      <c r="A1107" s="32"/>
      <c r="B1107" s="42"/>
      <c r="C1107" s="32"/>
      <c r="D1107" s="33"/>
      <c r="E1107" s="32"/>
      <c r="F1107" s="32"/>
      <c r="G1107" s="58" t="str">
        <f aca="false">IF(OR($A1107="",$C1107=""),"",IF(COUNTIF(Atividades!$G$3:$G$302,IFERROR(INDEX(Equipamentos!$C$3:$C$62,MATCH($A1107,Equipamentos!$A$3:$A$62,0)),"")&amp;"|"&amp;$C1107)=0,"Fora do catálogo",""))</f>
        <v/>
      </c>
    </row>
    <row r="1108" customFormat="false" ht="18" hidden="false" customHeight="true" outlineLevel="0" collapsed="false">
      <c r="A1108" s="32"/>
      <c r="B1108" s="42"/>
      <c r="C1108" s="32"/>
      <c r="D1108" s="33"/>
      <c r="E1108" s="32"/>
      <c r="F1108" s="32"/>
      <c r="G1108" s="58" t="str">
        <f aca="false">IF(OR($A1108="",$C1108=""),"",IF(COUNTIF(Atividades!$G$3:$G$302,IFERROR(INDEX(Equipamentos!$C$3:$C$62,MATCH($A1108,Equipamentos!$A$3:$A$62,0)),"")&amp;"|"&amp;$C1108)=0,"Fora do catálogo",""))</f>
        <v/>
      </c>
    </row>
    <row r="1109" customFormat="false" ht="18" hidden="false" customHeight="true" outlineLevel="0" collapsed="false">
      <c r="A1109" s="32"/>
      <c r="B1109" s="42"/>
      <c r="C1109" s="32"/>
      <c r="D1109" s="33"/>
      <c r="E1109" s="32"/>
      <c r="F1109" s="32"/>
      <c r="G1109" s="58" t="str">
        <f aca="false">IF(OR($A1109="",$C1109=""),"",IF(COUNTIF(Atividades!$G$3:$G$302,IFERROR(INDEX(Equipamentos!$C$3:$C$62,MATCH($A1109,Equipamentos!$A$3:$A$62,0)),"")&amp;"|"&amp;$C1109)=0,"Fora do catálogo",""))</f>
        <v/>
      </c>
    </row>
    <row r="1110" customFormat="false" ht="18" hidden="false" customHeight="true" outlineLevel="0" collapsed="false">
      <c r="A1110" s="32"/>
      <c r="B1110" s="42"/>
      <c r="C1110" s="32"/>
      <c r="D1110" s="33"/>
      <c r="E1110" s="32"/>
      <c r="F1110" s="32"/>
      <c r="G1110" s="58" t="str">
        <f aca="false">IF(OR($A1110="",$C1110=""),"",IF(COUNTIF(Atividades!$G$3:$G$302,IFERROR(INDEX(Equipamentos!$C$3:$C$62,MATCH($A1110,Equipamentos!$A$3:$A$62,0)),"")&amp;"|"&amp;$C1110)=0,"Fora do catálogo",""))</f>
        <v/>
      </c>
    </row>
    <row r="1111" customFormat="false" ht="18" hidden="false" customHeight="true" outlineLevel="0" collapsed="false">
      <c r="A1111" s="32"/>
      <c r="B1111" s="42"/>
      <c r="C1111" s="32"/>
      <c r="D1111" s="33"/>
      <c r="E1111" s="32"/>
      <c r="F1111" s="32"/>
      <c r="G1111" s="58" t="str">
        <f aca="false">IF(OR($A1111="",$C1111=""),"",IF(COUNTIF(Atividades!$G$3:$G$302,IFERROR(INDEX(Equipamentos!$C$3:$C$62,MATCH($A1111,Equipamentos!$A$3:$A$62,0)),"")&amp;"|"&amp;$C1111)=0,"Fora do catálogo",""))</f>
        <v/>
      </c>
    </row>
    <row r="1112" customFormat="false" ht="18" hidden="false" customHeight="true" outlineLevel="0" collapsed="false">
      <c r="A1112" s="32"/>
      <c r="B1112" s="42"/>
      <c r="C1112" s="32"/>
      <c r="D1112" s="33"/>
      <c r="E1112" s="32"/>
      <c r="F1112" s="32"/>
      <c r="G1112" s="58" t="str">
        <f aca="false">IF(OR($A1112="",$C1112=""),"",IF(COUNTIF(Atividades!$G$3:$G$302,IFERROR(INDEX(Equipamentos!$C$3:$C$62,MATCH($A1112,Equipamentos!$A$3:$A$62,0)),"")&amp;"|"&amp;$C1112)=0,"Fora do catálogo",""))</f>
        <v/>
      </c>
    </row>
    <row r="1113" customFormat="false" ht="18" hidden="false" customHeight="true" outlineLevel="0" collapsed="false">
      <c r="A1113" s="32"/>
      <c r="B1113" s="42"/>
      <c r="C1113" s="32"/>
      <c r="D1113" s="33"/>
      <c r="E1113" s="32"/>
      <c r="F1113" s="32"/>
      <c r="G1113" s="58" t="str">
        <f aca="false">IF(OR($A1113="",$C1113=""),"",IF(COUNTIF(Atividades!$G$3:$G$302,IFERROR(INDEX(Equipamentos!$C$3:$C$62,MATCH($A1113,Equipamentos!$A$3:$A$62,0)),"")&amp;"|"&amp;$C1113)=0,"Fora do catálogo",""))</f>
        <v/>
      </c>
    </row>
    <row r="1114" customFormat="false" ht="18" hidden="false" customHeight="true" outlineLevel="0" collapsed="false">
      <c r="A1114" s="32"/>
      <c r="B1114" s="42"/>
      <c r="C1114" s="32"/>
      <c r="D1114" s="33"/>
      <c r="E1114" s="32"/>
      <c r="F1114" s="32"/>
      <c r="G1114" s="58" t="str">
        <f aca="false">IF(OR($A1114="",$C1114=""),"",IF(COUNTIF(Atividades!$G$3:$G$302,IFERROR(INDEX(Equipamentos!$C$3:$C$62,MATCH($A1114,Equipamentos!$A$3:$A$62,0)),"")&amp;"|"&amp;$C1114)=0,"Fora do catálogo",""))</f>
        <v/>
      </c>
    </row>
    <row r="1115" customFormat="false" ht="18" hidden="false" customHeight="true" outlineLevel="0" collapsed="false">
      <c r="A1115" s="32"/>
      <c r="B1115" s="42"/>
      <c r="C1115" s="32"/>
      <c r="D1115" s="33"/>
      <c r="E1115" s="32"/>
      <c r="F1115" s="32"/>
      <c r="G1115" s="58" t="str">
        <f aca="false">IF(OR($A1115="",$C1115=""),"",IF(COUNTIF(Atividades!$G$3:$G$302,IFERROR(INDEX(Equipamentos!$C$3:$C$62,MATCH($A1115,Equipamentos!$A$3:$A$62,0)),"")&amp;"|"&amp;$C1115)=0,"Fora do catálogo",""))</f>
        <v/>
      </c>
    </row>
    <row r="1116" customFormat="false" ht="18" hidden="false" customHeight="true" outlineLevel="0" collapsed="false">
      <c r="A1116" s="32"/>
      <c r="B1116" s="42"/>
      <c r="C1116" s="32"/>
      <c r="D1116" s="33"/>
      <c r="E1116" s="32"/>
      <c r="F1116" s="32"/>
      <c r="G1116" s="58" t="str">
        <f aca="false">IF(OR($A1116="",$C1116=""),"",IF(COUNTIF(Atividades!$G$3:$G$302,IFERROR(INDEX(Equipamentos!$C$3:$C$62,MATCH($A1116,Equipamentos!$A$3:$A$62,0)),"")&amp;"|"&amp;$C1116)=0,"Fora do catálogo",""))</f>
        <v/>
      </c>
    </row>
    <row r="1117" customFormat="false" ht="18" hidden="false" customHeight="true" outlineLevel="0" collapsed="false">
      <c r="A1117" s="32"/>
      <c r="B1117" s="42"/>
      <c r="C1117" s="32"/>
      <c r="D1117" s="33"/>
      <c r="E1117" s="32"/>
      <c r="F1117" s="32"/>
      <c r="G1117" s="58" t="str">
        <f aca="false">IF(OR($A1117="",$C1117=""),"",IF(COUNTIF(Atividades!$G$3:$G$302,IFERROR(INDEX(Equipamentos!$C$3:$C$62,MATCH($A1117,Equipamentos!$A$3:$A$62,0)),"")&amp;"|"&amp;$C1117)=0,"Fora do catálogo",""))</f>
        <v/>
      </c>
    </row>
    <row r="1118" customFormat="false" ht="18" hidden="false" customHeight="true" outlineLevel="0" collapsed="false">
      <c r="A1118" s="32"/>
      <c r="B1118" s="42"/>
      <c r="C1118" s="32"/>
      <c r="D1118" s="33"/>
      <c r="E1118" s="32"/>
      <c r="F1118" s="32"/>
      <c r="G1118" s="58" t="str">
        <f aca="false">IF(OR($A1118="",$C1118=""),"",IF(COUNTIF(Atividades!$G$3:$G$302,IFERROR(INDEX(Equipamentos!$C$3:$C$62,MATCH($A1118,Equipamentos!$A$3:$A$62,0)),"")&amp;"|"&amp;$C1118)=0,"Fora do catálogo",""))</f>
        <v/>
      </c>
    </row>
    <row r="1119" customFormat="false" ht="18" hidden="false" customHeight="true" outlineLevel="0" collapsed="false">
      <c r="A1119" s="32"/>
      <c r="B1119" s="42"/>
      <c r="C1119" s="32"/>
      <c r="D1119" s="33"/>
      <c r="E1119" s="32"/>
      <c r="F1119" s="32"/>
      <c r="G1119" s="58" t="str">
        <f aca="false">IF(OR($A1119="",$C1119=""),"",IF(COUNTIF(Atividades!$G$3:$G$302,IFERROR(INDEX(Equipamentos!$C$3:$C$62,MATCH($A1119,Equipamentos!$A$3:$A$62,0)),"")&amp;"|"&amp;$C1119)=0,"Fora do catálogo",""))</f>
        <v/>
      </c>
    </row>
    <row r="1120" customFormat="false" ht="18" hidden="false" customHeight="true" outlineLevel="0" collapsed="false">
      <c r="A1120" s="32"/>
      <c r="B1120" s="42"/>
      <c r="C1120" s="32"/>
      <c r="D1120" s="33"/>
      <c r="E1120" s="32"/>
      <c r="F1120" s="32"/>
      <c r="G1120" s="58" t="str">
        <f aca="false">IF(OR($A1120="",$C1120=""),"",IF(COUNTIF(Atividades!$G$3:$G$302,IFERROR(INDEX(Equipamentos!$C$3:$C$62,MATCH($A1120,Equipamentos!$A$3:$A$62,0)),"")&amp;"|"&amp;$C1120)=0,"Fora do catálogo",""))</f>
        <v/>
      </c>
    </row>
    <row r="1121" customFormat="false" ht="18" hidden="false" customHeight="true" outlineLevel="0" collapsed="false">
      <c r="A1121" s="32"/>
      <c r="B1121" s="42"/>
      <c r="C1121" s="32"/>
      <c r="D1121" s="33"/>
      <c r="E1121" s="32"/>
      <c r="F1121" s="32"/>
      <c r="G1121" s="58" t="str">
        <f aca="false">IF(OR($A1121="",$C1121=""),"",IF(COUNTIF(Atividades!$G$3:$G$302,IFERROR(INDEX(Equipamentos!$C$3:$C$62,MATCH($A1121,Equipamentos!$A$3:$A$62,0)),"")&amp;"|"&amp;$C1121)=0,"Fora do catálogo",""))</f>
        <v/>
      </c>
    </row>
    <row r="1122" customFormat="false" ht="18" hidden="false" customHeight="true" outlineLevel="0" collapsed="false">
      <c r="A1122" s="32"/>
      <c r="B1122" s="42"/>
      <c r="C1122" s="32"/>
      <c r="D1122" s="33"/>
      <c r="E1122" s="32"/>
      <c r="F1122" s="32"/>
      <c r="G1122" s="58" t="str">
        <f aca="false">IF(OR($A1122="",$C1122=""),"",IF(COUNTIF(Atividades!$G$3:$G$302,IFERROR(INDEX(Equipamentos!$C$3:$C$62,MATCH($A1122,Equipamentos!$A$3:$A$62,0)),"")&amp;"|"&amp;$C1122)=0,"Fora do catálogo",""))</f>
        <v/>
      </c>
    </row>
    <row r="1123" customFormat="false" ht="18" hidden="false" customHeight="true" outlineLevel="0" collapsed="false">
      <c r="A1123" s="32"/>
      <c r="B1123" s="42"/>
      <c r="C1123" s="32"/>
      <c r="D1123" s="33"/>
      <c r="E1123" s="32"/>
      <c r="F1123" s="32"/>
      <c r="G1123" s="58" t="str">
        <f aca="false">IF(OR($A1123="",$C1123=""),"",IF(COUNTIF(Atividades!$G$3:$G$302,IFERROR(INDEX(Equipamentos!$C$3:$C$62,MATCH($A1123,Equipamentos!$A$3:$A$62,0)),"")&amp;"|"&amp;$C1123)=0,"Fora do catálogo",""))</f>
        <v/>
      </c>
    </row>
    <row r="1124" customFormat="false" ht="18" hidden="false" customHeight="true" outlineLevel="0" collapsed="false">
      <c r="A1124" s="32"/>
      <c r="B1124" s="42"/>
      <c r="C1124" s="32"/>
      <c r="D1124" s="33"/>
      <c r="E1124" s="32"/>
      <c r="F1124" s="32"/>
      <c r="G1124" s="58" t="str">
        <f aca="false">IF(OR($A1124="",$C1124=""),"",IF(COUNTIF(Atividades!$G$3:$G$302,IFERROR(INDEX(Equipamentos!$C$3:$C$62,MATCH($A1124,Equipamentos!$A$3:$A$62,0)),"")&amp;"|"&amp;$C1124)=0,"Fora do catálogo",""))</f>
        <v/>
      </c>
    </row>
    <row r="1125" customFormat="false" ht="18" hidden="false" customHeight="true" outlineLevel="0" collapsed="false">
      <c r="A1125" s="32"/>
      <c r="B1125" s="42"/>
      <c r="C1125" s="32"/>
      <c r="D1125" s="33"/>
      <c r="E1125" s="32"/>
      <c r="F1125" s="32"/>
      <c r="G1125" s="58" t="str">
        <f aca="false">IF(OR($A1125="",$C1125=""),"",IF(COUNTIF(Atividades!$G$3:$G$302,IFERROR(INDEX(Equipamentos!$C$3:$C$62,MATCH($A1125,Equipamentos!$A$3:$A$62,0)),"")&amp;"|"&amp;$C1125)=0,"Fora do catálogo",""))</f>
        <v/>
      </c>
    </row>
    <row r="1126" customFormat="false" ht="18" hidden="false" customHeight="true" outlineLevel="0" collapsed="false">
      <c r="A1126" s="32"/>
      <c r="B1126" s="42"/>
      <c r="C1126" s="32"/>
      <c r="D1126" s="33"/>
      <c r="E1126" s="32"/>
      <c r="F1126" s="32"/>
      <c r="G1126" s="58" t="str">
        <f aca="false">IF(OR($A1126="",$C1126=""),"",IF(COUNTIF(Atividades!$G$3:$G$302,IFERROR(INDEX(Equipamentos!$C$3:$C$62,MATCH($A1126,Equipamentos!$A$3:$A$62,0)),"")&amp;"|"&amp;$C1126)=0,"Fora do catálogo",""))</f>
        <v/>
      </c>
    </row>
    <row r="1127" customFormat="false" ht="18" hidden="false" customHeight="true" outlineLevel="0" collapsed="false">
      <c r="A1127" s="32"/>
      <c r="B1127" s="42"/>
      <c r="C1127" s="32"/>
      <c r="D1127" s="33"/>
      <c r="E1127" s="32"/>
      <c r="F1127" s="32"/>
      <c r="G1127" s="58" t="str">
        <f aca="false">IF(OR($A1127="",$C1127=""),"",IF(COUNTIF(Atividades!$G$3:$G$302,IFERROR(INDEX(Equipamentos!$C$3:$C$62,MATCH($A1127,Equipamentos!$A$3:$A$62,0)),"")&amp;"|"&amp;$C1127)=0,"Fora do catálogo",""))</f>
        <v/>
      </c>
    </row>
    <row r="1128" customFormat="false" ht="18" hidden="false" customHeight="true" outlineLevel="0" collapsed="false">
      <c r="A1128" s="32"/>
      <c r="B1128" s="42"/>
      <c r="C1128" s="32"/>
      <c r="D1128" s="33"/>
      <c r="E1128" s="32"/>
      <c r="F1128" s="32"/>
      <c r="G1128" s="58" t="str">
        <f aca="false">IF(OR($A1128="",$C1128=""),"",IF(COUNTIF(Atividades!$G$3:$G$302,IFERROR(INDEX(Equipamentos!$C$3:$C$62,MATCH($A1128,Equipamentos!$A$3:$A$62,0)),"")&amp;"|"&amp;$C1128)=0,"Fora do catálogo",""))</f>
        <v/>
      </c>
    </row>
    <row r="1129" customFormat="false" ht="18" hidden="false" customHeight="true" outlineLevel="0" collapsed="false">
      <c r="A1129" s="32"/>
      <c r="B1129" s="42"/>
      <c r="C1129" s="32"/>
      <c r="D1129" s="33"/>
      <c r="E1129" s="32"/>
      <c r="F1129" s="32"/>
      <c r="G1129" s="58" t="str">
        <f aca="false">IF(OR($A1129="",$C1129=""),"",IF(COUNTIF(Atividades!$G$3:$G$302,IFERROR(INDEX(Equipamentos!$C$3:$C$62,MATCH($A1129,Equipamentos!$A$3:$A$62,0)),"")&amp;"|"&amp;$C1129)=0,"Fora do catálogo",""))</f>
        <v/>
      </c>
    </row>
    <row r="1130" customFormat="false" ht="18" hidden="false" customHeight="true" outlineLevel="0" collapsed="false">
      <c r="A1130" s="32"/>
      <c r="B1130" s="42"/>
      <c r="C1130" s="32"/>
      <c r="D1130" s="33"/>
      <c r="E1130" s="32"/>
      <c r="F1130" s="32"/>
      <c r="G1130" s="58" t="str">
        <f aca="false">IF(OR($A1130="",$C1130=""),"",IF(COUNTIF(Atividades!$G$3:$G$302,IFERROR(INDEX(Equipamentos!$C$3:$C$62,MATCH($A1130,Equipamentos!$A$3:$A$62,0)),"")&amp;"|"&amp;$C1130)=0,"Fora do catálogo",""))</f>
        <v/>
      </c>
    </row>
    <row r="1131" customFormat="false" ht="18" hidden="false" customHeight="true" outlineLevel="0" collapsed="false">
      <c r="A1131" s="32"/>
      <c r="B1131" s="42"/>
      <c r="C1131" s="32"/>
      <c r="D1131" s="33"/>
      <c r="E1131" s="32"/>
      <c r="F1131" s="32"/>
      <c r="G1131" s="58" t="str">
        <f aca="false">IF(OR($A1131="",$C1131=""),"",IF(COUNTIF(Atividades!$G$3:$G$302,IFERROR(INDEX(Equipamentos!$C$3:$C$62,MATCH($A1131,Equipamentos!$A$3:$A$62,0)),"")&amp;"|"&amp;$C1131)=0,"Fora do catálogo",""))</f>
        <v/>
      </c>
    </row>
    <row r="1132" customFormat="false" ht="18" hidden="false" customHeight="true" outlineLevel="0" collapsed="false">
      <c r="A1132" s="32"/>
      <c r="B1132" s="42"/>
      <c r="C1132" s="32"/>
      <c r="D1132" s="33"/>
      <c r="E1132" s="32"/>
      <c r="F1132" s="32"/>
      <c r="G1132" s="58" t="str">
        <f aca="false">IF(OR($A1132="",$C1132=""),"",IF(COUNTIF(Atividades!$G$3:$G$302,IFERROR(INDEX(Equipamentos!$C$3:$C$62,MATCH($A1132,Equipamentos!$A$3:$A$62,0)),"")&amp;"|"&amp;$C1132)=0,"Fora do catálogo",""))</f>
        <v/>
      </c>
    </row>
    <row r="1133" customFormat="false" ht="18" hidden="false" customHeight="true" outlineLevel="0" collapsed="false">
      <c r="A1133" s="32"/>
      <c r="B1133" s="42"/>
      <c r="C1133" s="32"/>
      <c r="D1133" s="33"/>
      <c r="E1133" s="32"/>
      <c r="F1133" s="32"/>
      <c r="G1133" s="58" t="str">
        <f aca="false">IF(OR($A1133="",$C1133=""),"",IF(COUNTIF(Atividades!$G$3:$G$302,IFERROR(INDEX(Equipamentos!$C$3:$C$62,MATCH($A1133,Equipamentos!$A$3:$A$62,0)),"")&amp;"|"&amp;$C1133)=0,"Fora do catálogo",""))</f>
        <v/>
      </c>
    </row>
    <row r="1134" customFormat="false" ht="18" hidden="false" customHeight="true" outlineLevel="0" collapsed="false">
      <c r="A1134" s="32"/>
      <c r="B1134" s="42"/>
      <c r="C1134" s="32"/>
      <c r="D1134" s="33"/>
      <c r="E1134" s="32"/>
      <c r="F1134" s="32"/>
      <c r="G1134" s="58" t="str">
        <f aca="false">IF(OR($A1134="",$C1134=""),"",IF(COUNTIF(Atividades!$G$3:$G$302,IFERROR(INDEX(Equipamentos!$C$3:$C$62,MATCH($A1134,Equipamentos!$A$3:$A$62,0)),"")&amp;"|"&amp;$C1134)=0,"Fora do catálogo",""))</f>
        <v/>
      </c>
    </row>
    <row r="1135" customFormat="false" ht="18" hidden="false" customHeight="true" outlineLevel="0" collapsed="false">
      <c r="A1135" s="32"/>
      <c r="B1135" s="42"/>
      <c r="C1135" s="32"/>
      <c r="D1135" s="33"/>
      <c r="E1135" s="32"/>
      <c r="F1135" s="32"/>
      <c r="G1135" s="58" t="str">
        <f aca="false">IF(OR($A1135="",$C1135=""),"",IF(COUNTIF(Atividades!$G$3:$G$302,IFERROR(INDEX(Equipamentos!$C$3:$C$62,MATCH($A1135,Equipamentos!$A$3:$A$62,0)),"")&amp;"|"&amp;$C1135)=0,"Fora do catálogo",""))</f>
        <v/>
      </c>
    </row>
    <row r="1136" customFormat="false" ht="18" hidden="false" customHeight="true" outlineLevel="0" collapsed="false">
      <c r="A1136" s="32"/>
      <c r="B1136" s="42"/>
      <c r="C1136" s="32"/>
      <c r="D1136" s="33"/>
      <c r="E1136" s="32"/>
      <c r="F1136" s="32"/>
      <c r="G1136" s="58" t="str">
        <f aca="false">IF(OR($A1136="",$C1136=""),"",IF(COUNTIF(Atividades!$G$3:$G$302,IFERROR(INDEX(Equipamentos!$C$3:$C$62,MATCH($A1136,Equipamentos!$A$3:$A$62,0)),"")&amp;"|"&amp;$C1136)=0,"Fora do catálogo",""))</f>
        <v/>
      </c>
    </row>
    <row r="1137" customFormat="false" ht="18" hidden="false" customHeight="true" outlineLevel="0" collapsed="false">
      <c r="A1137" s="32"/>
      <c r="B1137" s="42"/>
      <c r="C1137" s="32"/>
      <c r="D1137" s="33"/>
      <c r="E1137" s="32"/>
      <c r="F1137" s="32"/>
      <c r="G1137" s="58" t="str">
        <f aca="false">IF(OR($A1137="",$C1137=""),"",IF(COUNTIF(Atividades!$G$3:$G$302,IFERROR(INDEX(Equipamentos!$C$3:$C$62,MATCH($A1137,Equipamentos!$A$3:$A$62,0)),"")&amp;"|"&amp;$C1137)=0,"Fora do catálogo",""))</f>
        <v/>
      </c>
    </row>
    <row r="1138" customFormat="false" ht="18" hidden="false" customHeight="true" outlineLevel="0" collapsed="false">
      <c r="A1138" s="32"/>
      <c r="B1138" s="42"/>
      <c r="C1138" s="32"/>
      <c r="D1138" s="33"/>
      <c r="E1138" s="32"/>
      <c r="F1138" s="32"/>
      <c r="G1138" s="58" t="str">
        <f aca="false">IF(OR($A1138="",$C1138=""),"",IF(COUNTIF(Atividades!$G$3:$G$302,IFERROR(INDEX(Equipamentos!$C$3:$C$62,MATCH($A1138,Equipamentos!$A$3:$A$62,0)),"")&amp;"|"&amp;$C1138)=0,"Fora do catálogo",""))</f>
        <v/>
      </c>
    </row>
    <row r="1139" customFormat="false" ht="18" hidden="false" customHeight="true" outlineLevel="0" collapsed="false">
      <c r="A1139" s="32"/>
      <c r="B1139" s="42"/>
      <c r="C1139" s="32"/>
      <c r="D1139" s="33"/>
      <c r="E1139" s="32"/>
      <c r="F1139" s="32"/>
      <c r="G1139" s="58" t="str">
        <f aca="false">IF(OR($A1139="",$C1139=""),"",IF(COUNTIF(Atividades!$G$3:$G$302,IFERROR(INDEX(Equipamentos!$C$3:$C$62,MATCH($A1139,Equipamentos!$A$3:$A$62,0)),"")&amp;"|"&amp;$C1139)=0,"Fora do catálogo",""))</f>
        <v/>
      </c>
    </row>
    <row r="1140" customFormat="false" ht="18" hidden="false" customHeight="true" outlineLevel="0" collapsed="false">
      <c r="A1140" s="32"/>
      <c r="B1140" s="42"/>
      <c r="C1140" s="32"/>
      <c r="D1140" s="33"/>
      <c r="E1140" s="32"/>
      <c r="F1140" s="32"/>
      <c r="G1140" s="58" t="str">
        <f aca="false">IF(OR($A1140="",$C1140=""),"",IF(COUNTIF(Atividades!$G$3:$G$302,IFERROR(INDEX(Equipamentos!$C$3:$C$62,MATCH($A1140,Equipamentos!$A$3:$A$62,0)),"")&amp;"|"&amp;$C1140)=0,"Fora do catálogo",""))</f>
        <v/>
      </c>
    </row>
    <row r="1141" customFormat="false" ht="18" hidden="false" customHeight="true" outlineLevel="0" collapsed="false">
      <c r="A1141" s="32"/>
      <c r="B1141" s="42"/>
      <c r="C1141" s="32"/>
      <c r="D1141" s="33"/>
      <c r="E1141" s="32"/>
      <c r="F1141" s="32"/>
      <c r="G1141" s="58" t="str">
        <f aca="false">IF(OR($A1141="",$C1141=""),"",IF(COUNTIF(Atividades!$G$3:$G$302,IFERROR(INDEX(Equipamentos!$C$3:$C$62,MATCH($A1141,Equipamentos!$A$3:$A$62,0)),"")&amp;"|"&amp;$C1141)=0,"Fora do catálogo",""))</f>
        <v/>
      </c>
    </row>
    <row r="1142" customFormat="false" ht="18" hidden="false" customHeight="true" outlineLevel="0" collapsed="false">
      <c r="A1142" s="32"/>
      <c r="B1142" s="42"/>
      <c r="C1142" s="32"/>
      <c r="D1142" s="33"/>
      <c r="E1142" s="32"/>
      <c r="F1142" s="32"/>
      <c r="G1142" s="58" t="str">
        <f aca="false">IF(OR($A1142="",$C1142=""),"",IF(COUNTIF(Atividades!$G$3:$G$302,IFERROR(INDEX(Equipamentos!$C$3:$C$62,MATCH($A1142,Equipamentos!$A$3:$A$62,0)),"")&amp;"|"&amp;$C1142)=0,"Fora do catálogo",""))</f>
        <v/>
      </c>
    </row>
    <row r="1143" customFormat="false" ht="18" hidden="false" customHeight="true" outlineLevel="0" collapsed="false">
      <c r="A1143" s="32"/>
      <c r="B1143" s="42"/>
      <c r="C1143" s="32"/>
      <c r="D1143" s="33"/>
      <c r="E1143" s="32"/>
      <c r="F1143" s="32"/>
      <c r="G1143" s="58" t="str">
        <f aca="false">IF(OR($A1143="",$C1143=""),"",IF(COUNTIF(Atividades!$G$3:$G$302,IFERROR(INDEX(Equipamentos!$C$3:$C$62,MATCH($A1143,Equipamentos!$A$3:$A$62,0)),"")&amp;"|"&amp;$C1143)=0,"Fora do catálogo",""))</f>
        <v/>
      </c>
    </row>
    <row r="1144" customFormat="false" ht="18" hidden="false" customHeight="true" outlineLevel="0" collapsed="false">
      <c r="A1144" s="32"/>
      <c r="B1144" s="42"/>
      <c r="C1144" s="32"/>
      <c r="D1144" s="33"/>
      <c r="E1144" s="32"/>
      <c r="F1144" s="32"/>
      <c r="G1144" s="58" t="str">
        <f aca="false">IF(OR($A1144="",$C1144=""),"",IF(COUNTIF(Atividades!$G$3:$G$302,IFERROR(INDEX(Equipamentos!$C$3:$C$62,MATCH($A1144,Equipamentos!$A$3:$A$62,0)),"")&amp;"|"&amp;$C1144)=0,"Fora do catálogo",""))</f>
        <v/>
      </c>
    </row>
    <row r="1145" customFormat="false" ht="18" hidden="false" customHeight="true" outlineLevel="0" collapsed="false">
      <c r="A1145" s="32"/>
      <c r="B1145" s="42"/>
      <c r="C1145" s="32"/>
      <c r="D1145" s="33"/>
      <c r="E1145" s="32"/>
      <c r="F1145" s="32"/>
      <c r="G1145" s="58" t="str">
        <f aca="false">IF(OR($A1145="",$C1145=""),"",IF(COUNTIF(Atividades!$G$3:$G$302,IFERROR(INDEX(Equipamentos!$C$3:$C$62,MATCH($A1145,Equipamentos!$A$3:$A$62,0)),"")&amp;"|"&amp;$C1145)=0,"Fora do catálogo",""))</f>
        <v/>
      </c>
    </row>
    <row r="1146" customFormat="false" ht="18" hidden="false" customHeight="true" outlineLevel="0" collapsed="false">
      <c r="A1146" s="32"/>
      <c r="B1146" s="42"/>
      <c r="C1146" s="32"/>
      <c r="D1146" s="33"/>
      <c r="E1146" s="32"/>
      <c r="F1146" s="32"/>
      <c r="G1146" s="58" t="str">
        <f aca="false">IF(OR($A1146="",$C1146=""),"",IF(COUNTIF(Atividades!$G$3:$G$302,IFERROR(INDEX(Equipamentos!$C$3:$C$62,MATCH($A1146,Equipamentos!$A$3:$A$62,0)),"")&amp;"|"&amp;$C1146)=0,"Fora do catálogo",""))</f>
        <v/>
      </c>
    </row>
    <row r="1147" customFormat="false" ht="18" hidden="false" customHeight="true" outlineLevel="0" collapsed="false">
      <c r="A1147" s="32"/>
      <c r="B1147" s="42"/>
      <c r="C1147" s="32"/>
      <c r="D1147" s="33"/>
      <c r="E1147" s="32"/>
      <c r="F1147" s="32"/>
      <c r="G1147" s="58" t="str">
        <f aca="false">IF(OR($A1147="",$C1147=""),"",IF(COUNTIF(Atividades!$G$3:$G$302,IFERROR(INDEX(Equipamentos!$C$3:$C$62,MATCH($A1147,Equipamentos!$A$3:$A$62,0)),"")&amp;"|"&amp;$C1147)=0,"Fora do catálogo",""))</f>
        <v/>
      </c>
    </row>
    <row r="1148" customFormat="false" ht="18" hidden="false" customHeight="true" outlineLevel="0" collapsed="false">
      <c r="A1148" s="32"/>
      <c r="B1148" s="42"/>
      <c r="C1148" s="32"/>
      <c r="D1148" s="33"/>
      <c r="E1148" s="32"/>
      <c r="F1148" s="32"/>
      <c r="G1148" s="58" t="str">
        <f aca="false">IF(OR($A1148="",$C1148=""),"",IF(COUNTIF(Atividades!$G$3:$G$302,IFERROR(INDEX(Equipamentos!$C$3:$C$62,MATCH($A1148,Equipamentos!$A$3:$A$62,0)),"")&amp;"|"&amp;$C1148)=0,"Fora do catálogo",""))</f>
        <v/>
      </c>
    </row>
    <row r="1149" customFormat="false" ht="18" hidden="false" customHeight="true" outlineLevel="0" collapsed="false">
      <c r="A1149" s="32"/>
      <c r="B1149" s="42"/>
      <c r="C1149" s="32"/>
      <c r="D1149" s="33"/>
      <c r="E1149" s="32"/>
      <c r="F1149" s="32"/>
      <c r="G1149" s="58" t="str">
        <f aca="false">IF(OR($A1149="",$C1149=""),"",IF(COUNTIF(Atividades!$G$3:$G$302,IFERROR(INDEX(Equipamentos!$C$3:$C$62,MATCH($A1149,Equipamentos!$A$3:$A$62,0)),"")&amp;"|"&amp;$C1149)=0,"Fora do catálogo",""))</f>
        <v/>
      </c>
    </row>
    <row r="1150" customFormat="false" ht="18" hidden="false" customHeight="true" outlineLevel="0" collapsed="false">
      <c r="A1150" s="32"/>
      <c r="B1150" s="42"/>
      <c r="C1150" s="32"/>
      <c r="D1150" s="33"/>
      <c r="E1150" s="32"/>
      <c r="F1150" s="32"/>
      <c r="G1150" s="58" t="str">
        <f aca="false">IF(OR($A1150="",$C1150=""),"",IF(COUNTIF(Atividades!$G$3:$G$302,IFERROR(INDEX(Equipamentos!$C$3:$C$62,MATCH($A1150,Equipamentos!$A$3:$A$62,0)),"")&amp;"|"&amp;$C1150)=0,"Fora do catálogo",""))</f>
        <v/>
      </c>
    </row>
    <row r="1151" customFormat="false" ht="18" hidden="false" customHeight="true" outlineLevel="0" collapsed="false">
      <c r="A1151" s="32"/>
      <c r="B1151" s="42"/>
      <c r="C1151" s="32"/>
      <c r="D1151" s="33"/>
      <c r="E1151" s="32"/>
      <c r="F1151" s="32"/>
      <c r="G1151" s="58" t="str">
        <f aca="false">IF(OR($A1151="",$C1151=""),"",IF(COUNTIF(Atividades!$G$3:$G$302,IFERROR(INDEX(Equipamentos!$C$3:$C$62,MATCH($A1151,Equipamentos!$A$3:$A$62,0)),"")&amp;"|"&amp;$C1151)=0,"Fora do catálogo",""))</f>
        <v/>
      </c>
    </row>
    <row r="1152" customFormat="false" ht="18" hidden="false" customHeight="true" outlineLevel="0" collapsed="false">
      <c r="A1152" s="32"/>
      <c r="B1152" s="42"/>
      <c r="C1152" s="32"/>
      <c r="D1152" s="33"/>
      <c r="E1152" s="32"/>
      <c r="F1152" s="32"/>
      <c r="G1152" s="58" t="str">
        <f aca="false">IF(OR($A1152="",$C1152=""),"",IF(COUNTIF(Atividades!$G$3:$G$302,IFERROR(INDEX(Equipamentos!$C$3:$C$62,MATCH($A1152,Equipamentos!$A$3:$A$62,0)),"")&amp;"|"&amp;$C1152)=0,"Fora do catálogo",""))</f>
        <v/>
      </c>
    </row>
    <row r="1153" customFormat="false" ht="18" hidden="false" customHeight="true" outlineLevel="0" collapsed="false">
      <c r="A1153" s="32"/>
      <c r="B1153" s="42"/>
      <c r="C1153" s="32"/>
      <c r="D1153" s="33"/>
      <c r="E1153" s="32"/>
      <c r="F1153" s="32"/>
      <c r="G1153" s="58" t="str">
        <f aca="false">IF(OR($A1153="",$C1153=""),"",IF(COUNTIF(Atividades!$G$3:$G$302,IFERROR(INDEX(Equipamentos!$C$3:$C$62,MATCH($A1153,Equipamentos!$A$3:$A$62,0)),"")&amp;"|"&amp;$C1153)=0,"Fora do catálogo",""))</f>
        <v/>
      </c>
    </row>
    <row r="1154" customFormat="false" ht="18" hidden="false" customHeight="true" outlineLevel="0" collapsed="false">
      <c r="A1154" s="32"/>
      <c r="B1154" s="42"/>
      <c r="C1154" s="32"/>
      <c r="D1154" s="33"/>
      <c r="E1154" s="32"/>
      <c r="F1154" s="32"/>
      <c r="G1154" s="58" t="str">
        <f aca="false">IF(OR($A1154="",$C1154=""),"",IF(COUNTIF(Atividades!$G$3:$G$302,IFERROR(INDEX(Equipamentos!$C$3:$C$62,MATCH($A1154,Equipamentos!$A$3:$A$62,0)),"")&amp;"|"&amp;$C1154)=0,"Fora do catálogo",""))</f>
        <v/>
      </c>
    </row>
    <row r="1155" customFormat="false" ht="18" hidden="false" customHeight="true" outlineLevel="0" collapsed="false">
      <c r="A1155" s="32"/>
      <c r="B1155" s="42"/>
      <c r="C1155" s="32"/>
      <c r="D1155" s="33"/>
      <c r="E1155" s="32"/>
      <c r="F1155" s="32"/>
      <c r="G1155" s="58" t="str">
        <f aca="false">IF(OR($A1155="",$C1155=""),"",IF(COUNTIF(Atividades!$G$3:$G$302,IFERROR(INDEX(Equipamentos!$C$3:$C$62,MATCH($A1155,Equipamentos!$A$3:$A$62,0)),"")&amp;"|"&amp;$C1155)=0,"Fora do catálogo",""))</f>
        <v/>
      </c>
    </row>
    <row r="1156" customFormat="false" ht="18" hidden="false" customHeight="true" outlineLevel="0" collapsed="false">
      <c r="A1156" s="32"/>
      <c r="B1156" s="42"/>
      <c r="C1156" s="32"/>
      <c r="D1156" s="33"/>
      <c r="E1156" s="32"/>
      <c r="F1156" s="32"/>
      <c r="G1156" s="58" t="str">
        <f aca="false">IF(OR($A1156="",$C1156=""),"",IF(COUNTIF(Atividades!$G$3:$G$302,IFERROR(INDEX(Equipamentos!$C$3:$C$62,MATCH($A1156,Equipamentos!$A$3:$A$62,0)),"")&amp;"|"&amp;$C1156)=0,"Fora do catálogo",""))</f>
        <v/>
      </c>
    </row>
    <row r="1157" customFormat="false" ht="18" hidden="false" customHeight="true" outlineLevel="0" collapsed="false">
      <c r="A1157" s="32"/>
      <c r="B1157" s="42"/>
      <c r="C1157" s="32"/>
      <c r="D1157" s="33"/>
      <c r="E1157" s="32"/>
      <c r="F1157" s="32"/>
      <c r="G1157" s="58" t="str">
        <f aca="false">IF(OR($A1157="",$C1157=""),"",IF(COUNTIF(Atividades!$G$3:$G$302,IFERROR(INDEX(Equipamentos!$C$3:$C$62,MATCH($A1157,Equipamentos!$A$3:$A$62,0)),"")&amp;"|"&amp;$C1157)=0,"Fora do catálogo",""))</f>
        <v/>
      </c>
    </row>
    <row r="1158" customFormat="false" ht="18" hidden="false" customHeight="true" outlineLevel="0" collapsed="false">
      <c r="A1158" s="32"/>
      <c r="B1158" s="42"/>
      <c r="C1158" s="32"/>
      <c r="D1158" s="33"/>
      <c r="E1158" s="32"/>
      <c r="F1158" s="32"/>
      <c r="G1158" s="58" t="str">
        <f aca="false">IF(OR($A1158="",$C1158=""),"",IF(COUNTIF(Atividades!$G$3:$G$302,IFERROR(INDEX(Equipamentos!$C$3:$C$62,MATCH($A1158,Equipamentos!$A$3:$A$62,0)),"")&amp;"|"&amp;$C1158)=0,"Fora do catálogo",""))</f>
        <v/>
      </c>
    </row>
    <row r="1159" customFormat="false" ht="18" hidden="false" customHeight="true" outlineLevel="0" collapsed="false">
      <c r="A1159" s="32"/>
      <c r="B1159" s="42"/>
      <c r="C1159" s="32"/>
      <c r="D1159" s="33"/>
      <c r="E1159" s="32"/>
      <c r="F1159" s="32"/>
      <c r="G1159" s="58" t="str">
        <f aca="false">IF(OR($A1159="",$C1159=""),"",IF(COUNTIF(Atividades!$G$3:$G$302,IFERROR(INDEX(Equipamentos!$C$3:$C$62,MATCH($A1159,Equipamentos!$A$3:$A$62,0)),"")&amp;"|"&amp;$C1159)=0,"Fora do catálogo",""))</f>
        <v/>
      </c>
    </row>
    <row r="1160" customFormat="false" ht="18" hidden="false" customHeight="true" outlineLevel="0" collapsed="false">
      <c r="A1160" s="32"/>
      <c r="B1160" s="42"/>
      <c r="C1160" s="32"/>
      <c r="D1160" s="33"/>
      <c r="E1160" s="32"/>
      <c r="F1160" s="32"/>
      <c r="G1160" s="58" t="str">
        <f aca="false">IF(OR($A1160="",$C1160=""),"",IF(COUNTIF(Atividades!$G$3:$G$302,IFERROR(INDEX(Equipamentos!$C$3:$C$62,MATCH($A1160,Equipamentos!$A$3:$A$62,0)),"")&amp;"|"&amp;$C1160)=0,"Fora do catálogo",""))</f>
        <v/>
      </c>
    </row>
    <row r="1161" customFormat="false" ht="18" hidden="false" customHeight="true" outlineLevel="0" collapsed="false">
      <c r="A1161" s="32"/>
      <c r="B1161" s="42"/>
      <c r="C1161" s="32"/>
      <c r="D1161" s="33"/>
      <c r="E1161" s="32"/>
      <c r="F1161" s="32"/>
      <c r="G1161" s="58" t="str">
        <f aca="false">IF(OR($A1161="",$C1161=""),"",IF(COUNTIF(Atividades!$G$3:$G$302,IFERROR(INDEX(Equipamentos!$C$3:$C$62,MATCH($A1161,Equipamentos!$A$3:$A$62,0)),"")&amp;"|"&amp;$C1161)=0,"Fora do catálogo",""))</f>
        <v/>
      </c>
    </row>
    <row r="1162" customFormat="false" ht="18" hidden="false" customHeight="true" outlineLevel="0" collapsed="false">
      <c r="A1162" s="32"/>
      <c r="B1162" s="42"/>
      <c r="C1162" s="32"/>
      <c r="D1162" s="33"/>
      <c r="E1162" s="32"/>
      <c r="F1162" s="32"/>
      <c r="G1162" s="58" t="str">
        <f aca="false">IF(OR($A1162="",$C1162=""),"",IF(COUNTIF(Atividades!$G$3:$G$302,IFERROR(INDEX(Equipamentos!$C$3:$C$62,MATCH($A1162,Equipamentos!$A$3:$A$62,0)),"")&amp;"|"&amp;$C1162)=0,"Fora do catálogo",""))</f>
        <v/>
      </c>
    </row>
    <row r="1163" customFormat="false" ht="18" hidden="false" customHeight="true" outlineLevel="0" collapsed="false">
      <c r="A1163" s="32"/>
      <c r="B1163" s="42"/>
      <c r="C1163" s="32"/>
      <c r="D1163" s="33"/>
      <c r="E1163" s="32"/>
      <c r="F1163" s="32"/>
      <c r="G1163" s="58" t="str">
        <f aca="false">IF(OR($A1163="",$C1163=""),"",IF(COUNTIF(Atividades!$G$3:$G$302,IFERROR(INDEX(Equipamentos!$C$3:$C$62,MATCH($A1163,Equipamentos!$A$3:$A$62,0)),"")&amp;"|"&amp;$C1163)=0,"Fora do catálogo",""))</f>
        <v/>
      </c>
    </row>
    <row r="1164" customFormat="false" ht="18" hidden="false" customHeight="true" outlineLevel="0" collapsed="false">
      <c r="A1164" s="32"/>
      <c r="B1164" s="42"/>
      <c r="C1164" s="32"/>
      <c r="D1164" s="33"/>
      <c r="E1164" s="32"/>
      <c r="F1164" s="32"/>
      <c r="G1164" s="58" t="str">
        <f aca="false">IF(OR($A1164="",$C1164=""),"",IF(COUNTIF(Atividades!$G$3:$G$302,IFERROR(INDEX(Equipamentos!$C$3:$C$62,MATCH($A1164,Equipamentos!$A$3:$A$62,0)),"")&amp;"|"&amp;$C1164)=0,"Fora do catálogo",""))</f>
        <v/>
      </c>
    </row>
    <row r="1165" customFormat="false" ht="18" hidden="false" customHeight="true" outlineLevel="0" collapsed="false">
      <c r="A1165" s="32"/>
      <c r="B1165" s="42"/>
      <c r="C1165" s="32"/>
      <c r="D1165" s="33"/>
      <c r="E1165" s="32"/>
      <c r="F1165" s="32"/>
      <c r="G1165" s="58" t="str">
        <f aca="false">IF(OR($A1165="",$C1165=""),"",IF(COUNTIF(Atividades!$G$3:$G$302,IFERROR(INDEX(Equipamentos!$C$3:$C$62,MATCH($A1165,Equipamentos!$A$3:$A$62,0)),"")&amp;"|"&amp;$C1165)=0,"Fora do catálogo",""))</f>
        <v/>
      </c>
    </row>
    <row r="1166" customFormat="false" ht="18" hidden="false" customHeight="true" outlineLevel="0" collapsed="false">
      <c r="A1166" s="32"/>
      <c r="B1166" s="42"/>
      <c r="C1166" s="32"/>
      <c r="D1166" s="33"/>
      <c r="E1166" s="32"/>
      <c r="F1166" s="32"/>
      <c r="G1166" s="58" t="str">
        <f aca="false">IF(OR($A1166="",$C1166=""),"",IF(COUNTIF(Atividades!$G$3:$G$302,IFERROR(INDEX(Equipamentos!$C$3:$C$62,MATCH($A1166,Equipamentos!$A$3:$A$62,0)),"")&amp;"|"&amp;$C1166)=0,"Fora do catálogo",""))</f>
        <v/>
      </c>
    </row>
    <row r="1167" customFormat="false" ht="18" hidden="false" customHeight="true" outlineLevel="0" collapsed="false">
      <c r="A1167" s="32"/>
      <c r="B1167" s="42"/>
      <c r="C1167" s="32"/>
      <c r="D1167" s="33"/>
      <c r="E1167" s="32"/>
      <c r="F1167" s="32"/>
      <c r="G1167" s="58" t="str">
        <f aca="false">IF(OR($A1167="",$C1167=""),"",IF(COUNTIF(Atividades!$G$3:$G$302,IFERROR(INDEX(Equipamentos!$C$3:$C$62,MATCH($A1167,Equipamentos!$A$3:$A$62,0)),"")&amp;"|"&amp;$C1167)=0,"Fora do catálogo",""))</f>
        <v/>
      </c>
    </row>
    <row r="1168" customFormat="false" ht="18" hidden="false" customHeight="true" outlineLevel="0" collapsed="false">
      <c r="A1168" s="32"/>
      <c r="B1168" s="42"/>
      <c r="C1168" s="32"/>
      <c r="D1168" s="33"/>
      <c r="E1168" s="32"/>
      <c r="F1168" s="32"/>
      <c r="G1168" s="58" t="str">
        <f aca="false">IF(OR($A1168="",$C1168=""),"",IF(COUNTIF(Atividades!$G$3:$G$302,IFERROR(INDEX(Equipamentos!$C$3:$C$62,MATCH($A1168,Equipamentos!$A$3:$A$62,0)),"")&amp;"|"&amp;$C1168)=0,"Fora do catálogo",""))</f>
        <v/>
      </c>
    </row>
    <row r="1169" customFormat="false" ht="18" hidden="false" customHeight="true" outlineLevel="0" collapsed="false">
      <c r="A1169" s="32"/>
      <c r="B1169" s="42"/>
      <c r="C1169" s="32"/>
      <c r="D1169" s="33"/>
      <c r="E1169" s="32"/>
      <c r="F1169" s="32"/>
      <c r="G1169" s="58" t="str">
        <f aca="false">IF(OR($A1169="",$C1169=""),"",IF(COUNTIF(Atividades!$G$3:$G$302,IFERROR(INDEX(Equipamentos!$C$3:$C$62,MATCH($A1169,Equipamentos!$A$3:$A$62,0)),"")&amp;"|"&amp;$C1169)=0,"Fora do catálogo",""))</f>
        <v/>
      </c>
    </row>
    <row r="1170" customFormat="false" ht="18" hidden="false" customHeight="true" outlineLevel="0" collapsed="false">
      <c r="A1170" s="32"/>
      <c r="B1170" s="42"/>
      <c r="C1170" s="32"/>
      <c r="D1170" s="33"/>
      <c r="E1170" s="32"/>
      <c r="F1170" s="32"/>
      <c r="G1170" s="58" t="str">
        <f aca="false">IF(OR($A1170="",$C1170=""),"",IF(COUNTIF(Atividades!$G$3:$G$302,IFERROR(INDEX(Equipamentos!$C$3:$C$62,MATCH($A1170,Equipamentos!$A$3:$A$62,0)),"")&amp;"|"&amp;$C1170)=0,"Fora do catálogo",""))</f>
        <v/>
      </c>
    </row>
    <row r="1171" customFormat="false" ht="18" hidden="false" customHeight="true" outlineLevel="0" collapsed="false">
      <c r="A1171" s="32"/>
      <c r="B1171" s="42"/>
      <c r="C1171" s="32"/>
      <c r="D1171" s="33"/>
      <c r="E1171" s="32"/>
      <c r="F1171" s="32"/>
      <c r="G1171" s="58" t="str">
        <f aca="false">IF(OR($A1171="",$C1171=""),"",IF(COUNTIF(Atividades!$G$3:$G$302,IFERROR(INDEX(Equipamentos!$C$3:$C$62,MATCH($A1171,Equipamentos!$A$3:$A$62,0)),"")&amp;"|"&amp;$C1171)=0,"Fora do catálogo",""))</f>
        <v/>
      </c>
    </row>
    <row r="1172" customFormat="false" ht="18" hidden="false" customHeight="true" outlineLevel="0" collapsed="false">
      <c r="A1172" s="32"/>
      <c r="B1172" s="42"/>
      <c r="C1172" s="32"/>
      <c r="D1172" s="33"/>
      <c r="E1172" s="32"/>
      <c r="F1172" s="32"/>
      <c r="G1172" s="58" t="str">
        <f aca="false">IF(OR($A1172="",$C1172=""),"",IF(COUNTIF(Atividades!$G$3:$G$302,IFERROR(INDEX(Equipamentos!$C$3:$C$62,MATCH($A1172,Equipamentos!$A$3:$A$62,0)),"")&amp;"|"&amp;$C1172)=0,"Fora do catálogo",""))</f>
        <v/>
      </c>
    </row>
    <row r="1173" customFormat="false" ht="18" hidden="false" customHeight="true" outlineLevel="0" collapsed="false">
      <c r="A1173" s="32"/>
      <c r="B1173" s="42"/>
      <c r="C1173" s="32"/>
      <c r="D1173" s="33"/>
      <c r="E1173" s="32"/>
      <c r="F1173" s="32"/>
      <c r="G1173" s="58" t="str">
        <f aca="false">IF(OR($A1173="",$C1173=""),"",IF(COUNTIF(Atividades!$G$3:$G$302,IFERROR(INDEX(Equipamentos!$C$3:$C$62,MATCH($A1173,Equipamentos!$A$3:$A$62,0)),"")&amp;"|"&amp;$C1173)=0,"Fora do catálogo",""))</f>
        <v/>
      </c>
    </row>
    <row r="1174" customFormat="false" ht="18" hidden="false" customHeight="true" outlineLevel="0" collapsed="false">
      <c r="A1174" s="32"/>
      <c r="B1174" s="42"/>
      <c r="C1174" s="32"/>
      <c r="D1174" s="33"/>
      <c r="E1174" s="32"/>
      <c r="F1174" s="32"/>
      <c r="G1174" s="58" t="str">
        <f aca="false">IF(OR($A1174="",$C1174=""),"",IF(COUNTIF(Atividades!$G$3:$G$302,IFERROR(INDEX(Equipamentos!$C$3:$C$62,MATCH($A1174,Equipamentos!$A$3:$A$62,0)),"")&amp;"|"&amp;$C1174)=0,"Fora do catálogo",""))</f>
        <v/>
      </c>
    </row>
    <row r="1175" customFormat="false" ht="18" hidden="false" customHeight="true" outlineLevel="0" collapsed="false">
      <c r="A1175" s="32"/>
      <c r="B1175" s="42"/>
      <c r="C1175" s="32"/>
      <c r="D1175" s="33"/>
      <c r="E1175" s="32"/>
      <c r="F1175" s="32"/>
      <c r="G1175" s="58" t="str">
        <f aca="false">IF(OR($A1175="",$C1175=""),"",IF(COUNTIF(Atividades!$G$3:$G$302,IFERROR(INDEX(Equipamentos!$C$3:$C$62,MATCH($A1175,Equipamentos!$A$3:$A$62,0)),"")&amp;"|"&amp;$C1175)=0,"Fora do catálogo",""))</f>
        <v/>
      </c>
    </row>
    <row r="1176" customFormat="false" ht="18" hidden="false" customHeight="true" outlineLevel="0" collapsed="false">
      <c r="A1176" s="32"/>
      <c r="B1176" s="42"/>
      <c r="C1176" s="32"/>
      <c r="D1176" s="33"/>
      <c r="E1176" s="32"/>
      <c r="F1176" s="32"/>
      <c r="G1176" s="58" t="str">
        <f aca="false">IF(OR($A1176="",$C1176=""),"",IF(COUNTIF(Atividades!$G$3:$G$302,IFERROR(INDEX(Equipamentos!$C$3:$C$62,MATCH($A1176,Equipamentos!$A$3:$A$62,0)),"")&amp;"|"&amp;$C1176)=0,"Fora do catálogo",""))</f>
        <v/>
      </c>
    </row>
    <row r="1177" customFormat="false" ht="18" hidden="false" customHeight="true" outlineLevel="0" collapsed="false">
      <c r="A1177" s="32"/>
      <c r="B1177" s="42"/>
      <c r="C1177" s="32"/>
      <c r="D1177" s="33"/>
      <c r="E1177" s="32"/>
      <c r="F1177" s="32"/>
      <c r="G1177" s="58" t="str">
        <f aca="false">IF(OR($A1177="",$C1177=""),"",IF(COUNTIF(Atividades!$G$3:$G$302,IFERROR(INDEX(Equipamentos!$C$3:$C$62,MATCH($A1177,Equipamentos!$A$3:$A$62,0)),"")&amp;"|"&amp;$C1177)=0,"Fora do catálogo",""))</f>
        <v/>
      </c>
    </row>
    <row r="1178" customFormat="false" ht="18" hidden="false" customHeight="true" outlineLevel="0" collapsed="false">
      <c r="A1178" s="32"/>
      <c r="B1178" s="42"/>
      <c r="C1178" s="32"/>
      <c r="D1178" s="33"/>
      <c r="E1178" s="32"/>
      <c r="F1178" s="32"/>
      <c r="G1178" s="58" t="str">
        <f aca="false">IF(OR($A1178="",$C1178=""),"",IF(COUNTIF(Atividades!$G$3:$G$302,IFERROR(INDEX(Equipamentos!$C$3:$C$62,MATCH($A1178,Equipamentos!$A$3:$A$62,0)),"")&amp;"|"&amp;$C1178)=0,"Fora do catálogo",""))</f>
        <v/>
      </c>
    </row>
    <row r="1179" customFormat="false" ht="18" hidden="false" customHeight="true" outlineLevel="0" collapsed="false">
      <c r="A1179" s="32"/>
      <c r="B1179" s="42"/>
      <c r="C1179" s="32"/>
      <c r="D1179" s="33"/>
      <c r="E1179" s="32"/>
      <c r="F1179" s="32"/>
      <c r="G1179" s="58" t="str">
        <f aca="false">IF(OR($A1179="",$C1179=""),"",IF(COUNTIF(Atividades!$G$3:$G$302,IFERROR(INDEX(Equipamentos!$C$3:$C$62,MATCH($A1179,Equipamentos!$A$3:$A$62,0)),"")&amp;"|"&amp;$C1179)=0,"Fora do catálogo",""))</f>
        <v/>
      </c>
    </row>
    <row r="1180" customFormat="false" ht="18" hidden="false" customHeight="true" outlineLevel="0" collapsed="false">
      <c r="A1180" s="32"/>
      <c r="B1180" s="42"/>
      <c r="C1180" s="32"/>
      <c r="D1180" s="33"/>
      <c r="E1180" s="32"/>
      <c r="F1180" s="32"/>
      <c r="G1180" s="58" t="str">
        <f aca="false">IF(OR($A1180="",$C1180=""),"",IF(COUNTIF(Atividades!$G$3:$G$302,IFERROR(INDEX(Equipamentos!$C$3:$C$62,MATCH($A1180,Equipamentos!$A$3:$A$62,0)),"")&amp;"|"&amp;$C1180)=0,"Fora do catálogo",""))</f>
        <v/>
      </c>
    </row>
    <row r="1181" customFormat="false" ht="18" hidden="false" customHeight="true" outlineLevel="0" collapsed="false">
      <c r="A1181" s="32"/>
      <c r="B1181" s="42"/>
      <c r="C1181" s="32"/>
      <c r="D1181" s="33"/>
      <c r="E1181" s="32"/>
      <c r="F1181" s="32"/>
      <c r="G1181" s="58" t="str">
        <f aca="false">IF(OR($A1181="",$C1181=""),"",IF(COUNTIF(Atividades!$G$3:$G$302,IFERROR(INDEX(Equipamentos!$C$3:$C$62,MATCH($A1181,Equipamentos!$A$3:$A$62,0)),"")&amp;"|"&amp;$C1181)=0,"Fora do catálogo",""))</f>
        <v/>
      </c>
    </row>
    <row r="1182" customFormat="false" ht="18" hidden="false" customHeight="true" outlineLevel="0" collapsed="false">
      <c r="A1182" s="32"/>
      <c r="B1182" s="42"/>
      <c r="C1182" s="32"/>
      <c r="D1182" s="33"/>
      <c r="E1182" s="32"/>
      <c r="F1182" s="32"/>
      <c r="G1182" s="58" t="str">
        <f aca="false">IF(OR($A1182="",$C1182=""),"",IF(COUNTIF(Atividades!$G$3:$G$302,IFERROR(INDEX(Equipamentos!$C$3:$C$62,MATCH($A1182,Equipamentos!$A$3:$A$62,0)),"")&amp;"|"&amp;$C1182)=0,"Fora do catálogo",""))</f>
        <v/>
      </c>
    </row>
    <row r="1183" customFormat="false" ht="18" hidden="false" customHeight="true" outlineLevel="0" collapsed="false">
      <c r="A1183" s="32"/>
      <c r="B1183" s="42"/>
      <c r="C1183" s="32"/>
      <c r="D1183" s="33"/>
      <c r="E1183" s="32"/>
      <c r="F1183" s="32"/>
      <c r="G1183" s="58" t="str">
        <f aca="false">IF(OR($A1183="",$C1183=""),"",IF(COUNTIF(Atividades!$G$3:$G$302,IFERROR(INDEX(Equipamentos!$C$3:$C$62,MATCH($A1183,Equipamentos!$A$3:$A$62,0)),"")&amp;"|"&amp;$C1183)=0,"Fora do catálogo",""))</f>
        <v/>
      </c>
    </row>
    <row r="1184" customFormat="false" ht="18" hidden="false" customHeight="true" outlineLevel="0" collapsed="false">
      <c r="A1184" s="32"/>
      <c r="B1184" s="42"/>
      <c r="C1184" s="32"/>
      <c r="D1184" s="33"/>
      <c r="E1184" s="32"/>
      <c r="F1184" s="32"/>
      <c r="G1184" s="58" t="str">
        <f aca="false">IF(OR($A1184="",$C1184=""),"",IF(COUNTIF(Atividades!$G$3:$G$302,IFERROR(INDEX(Equipamentos!$C$3:$C$62,MATCH($A1184,Equipamentos!$A$3:$A$62,0)),"")&amp;"|"&amp;$C1184)=0,"Fora do catálogo",""))</f>
        <v/>
      </c>
    </row>
    <row r="1185" customFormat="false" ht="18" hidden="false" customHeight="true" outlineLevel="0" collapsed="false">
      <c r="A1185" s="32"/>
      <c r="B1185" s="42"/>
      <c r="C1185" s="32"/>
      <c r="D1185" s="33"/>
      <c r="E1185" s="32"/>
      <c r="F1185" s="32"/>
      <c r="G1185" s="58" t="str">
        <f aca="false">IF(OR($A1185="",$C1185=""),"",IF(COUNTIF(Atividades!$G$3:$G$302,IFERROR(INDEX(Equipamentos!$C$3:$C$62,MATCH($A1185,Equipamentos!$A$3:$A$62,0)),"")&amp;"|"&amp;$C1185)=0,"Fora do catálogo",""))</f>
        <v/>
      </c>
    </row>
    <row r="1186" customFormat="false" ht="18" hidden="false" customHeight="true" outlineLevel="0" collapsed="false">
      <c r="A1186" s="32"/>
      <c r="B1186" s="42"/>
      <c r="C1186" s="32"/>
      <c r="D1186" s="33"/>
      <c r="E1186" s="32"/>
      <c r="F1186" s="32"/>
      <c r="G1186" s="58" t="str">
        <f aca="false">IF(OR($A1186="",$C1186=""),"",IF(COUNTIF(Atividades!$G$3:$G$302,IFERROR(INDEX(Equipamentos!$C$3:$C$62,MATCH($A1186,Equipamentos!$A$3:$A$62,0)),"")&amp;"|"&amp;$C1186)=0,"Fora do catálogo",""))</f>
        <v/>
      </c>
    </row>
    <row r="1187" customFormat="false" ht="18" hidden="false" customHeight="true" outlineLevel="0" collapsed="false">
      <c r="A1187" s="32"/>
      <c r="B1187" s="42"/>
      <c r="C1187" s="32"/>
      <c r="D1187" s="33"/>
      <c r="E1187" s="32"/>
      <c r="F1187" s="32"/>
      <c r="G1187" s="58" t="str">
        <f aca="false">IF(OR($A1187="",$C1187=""),"",IF(COUNTIF(Atividades!$G$3:$G$302,IFERROR(INDEX(Equipamentos!$C$3:$C$62,MATCH($A1187,Equipamentos!$A$3:$A$62,0)),"")&amp;"|"&amp;$C1187)=0,"Fora do catálogo",""))</f>
        <v/>
      </c>
    </row>
    <row r="1188" customFormat="false" ht="18" hidden="false" customHeight="true" outlineLevel="0" collapsed="false">
      <c r="A1188" s="32"/>
      <c r="B1188" s="42"/>
      <c r="C1188" s="32"/>
      <c r="D1188" s="33"/>
      <c r="E1188" s="32"/>
      <c r="F1188" s="32"/>
      <c r="G1188" s="58" t="str">
        <f aca="false">IF(OR($A1188="",$C1188=""),"",IF(COUNTIF(Atividades!$G$3:$G$302,IFERROR(INDEX(Equipamentos!$C$3:$C$62,MATCH($A1188,Equipamentos!$A$3:$A$62,0)),"")&amp;"|"&amp;$C1188)=0,"Fora do catálogo",""))</f>
        <v/>
      </c>
    </row>
    <row r="1189" customFormat="false" ht="18" hidden="false" customHeight="true" outlineLevel="0" collapsed="false">
      <c r="A1189" s="32"/>
      <c r="B1189" s="42"/>
      <c r="C1189" s="32"/>
      <c r="D1189" s="33"/>
      <c r="E1189" s="32"/>
      <c r="F1189" s="32"/>
      <c r="G1189" s="58" t="str">
        <f aca="false">IF(OR($A1189="",$C1189=""),"",IF(COUNTIF(Atividades!$G$3:$G$302,IFERROR(INDEX(Equipamentos!$C$3:$C$62,MATCH($A1189,Equipamentos!$A$3:$A$62,0)),"")&amp;"|"&amp;$C1189)=0,"Fora do catálogo",""))</f>
        <v/>
      </c>
    </row>
    <row r="1190" customFormat="false" ht="18" hidden="false" customHeight="true" outlineLevel="0" collapsed="false">
      <c r="A1190" s="32"/>
      <c r="B1190" s="42"/>
      <c r="C1190" s="32"/>
      <c r="D1190" s="33"/>
      <c r="E1190" s="32"/>
      <c r="F1190" s="32"/>
      <c r="G1190" s="58" t="str">
        <f aca="false">IF(OR($A1190="",$C1190=""),"",IF(COUNTIF(Atividades!$G$3:$G$302,IFERROR(INDEX(Equipamentos!$C$3:$C$62,MATCH($A1190,Equipamentos!$A$3:$A$62,0)),"")&amp;"|"&amp;$C1190)=0,"Fora do catálogo",""))</f>
        <v/>
      </c>
    </row>
    <row r="1191" customFormat="false" ht="18" hidden="false" customHeight="true" outlineLevel="0" collapsed="false">
      <c r="A1191" s="32"/>
      <c r="B1191" s="42"/>
      <c r="C1191" s="32"/>
      <c r="D1191" s="33"/>
      <c r="E1191" s="32"/>
      <c r="F1191" s="32"/>
      <c r="G1191" s="58" t="str">
        <f aca="false">IF(OR($A1191="",$C1191=""),"",IF(COUNTIF(Atividades!$G$3:$G$302,IFERROR(INDEX(Equipamentos!$C$3:$C$62,MATCH($A1191,Equipamentos!$A$3:$A$62,0)),"")&amp;"|"&amp;$C1191)=0,"Fora do catálogo",""))</f>
        <v/>
      </c>
    </row>
    <row r="1192" customFormat="false" ht="18" hidden="false" customHeight="true" outlineLevel="0" collapsed="false">
      <c r="A1192" s="32"/>
      <c r="B1192" s="42"/>
      <c r="C1192" s="32"/>
      <c r="D1192" s="33"/>
      <c r="E1192" s="32"/>
      <c r="F1192" s="32"/>
      <c r="G1192" s="58" t="str">
        <f aca="false">IF(OR($A1192="",$C1192=""),"",IF(COUNTIF(Atividades!$G$3:$G$302,IFERROR(INDEX(Equipamentos!$C$3:$C$62,MATCH($A1192,Equipamentos!$A$3:$A$62,0)),"")&amp;"|"&amp;$C1192)=0,"Fora do catálogo",""))</f>
        <v/>
      </c>
    </row>
    <row r="1193" customFormat="false" ht="18" hidden="false" customHeight="true" outlineLevel="0" collapsed="false">
      <c r="A1193" s="32"/>
      <c r="B1193" s="42"/>
      <c r="C1193" s="32"/>
      <c r="D1193" s="33"/>
      <c r="E1193" s="32"/>
      <c r="F1193" s="32"/>
      <c r="G1193" s="58" t="str">
        <f aca="false">IF(OR($A1193="",$C1193=""),"",IF(COUNTIF(Atividades!$G$3:$G$302,IFERROR(INDEX(Equipamentos!$C$3:$C$62,MATCH($A1193,Equipamentos!$A$3:$A$62,0)),"")&amp;"|"&amp;$C1193)=0,"Fora do catálogo",""))</f>
        <v/>
      </c>
    </row>
    <row r="1194" customFormat="false" ht="18" hidden="false" customHeight="true" outlineLevel="0" collapsed="false">
      <c r="A1194" s="32"/>
      <c r="B1194" s="42"/>
      <c r="C1194" s="32"/>
      <c r="D1194" s="33"/>
      <c r="E1194" s="32"/>
      <c r="F1194" s="32"/>
      <c r="G1194" s="58" t="str">
        <f aca="false">IF(OR($A1194="",$C1194=""),"",IF(COUNTIF(Atividades!$G$3:$G$302,IFERROR(INDEX(Equipamentos!$C$3:$C$62,MATCH($A1194,Equipamentos!$A$3:$A$62,0)),"")&amp;"|"&amp;$C1194)=0,"Fora do catálogo",""))</f>
        <v/>
      </c>
    </row>
    <row r="1195" customFormat="false" ht="18" hidden="false" customHeight="true" outlineLevel="0" collapsed="false">
      <c r="A1195" s="32"/>
      <c r="B1195" s="42"/>
      <c r="C1195" s="32"/>
      <c r="D1195" s="33"/>
      <c r="E1195" s="32"/>
      <c r="F1195" s="32"/>
      <c r="G1195" s="58" t="str">
        <f aca="false">IF(OR($A1195="",$C1195=""),"",IF(COUNTIF(Atividades!$G$3:$G$302,IFERROR(INDEX(Equipamentos!$C$3:$C$62,MATCH($A1195,Equipamentos!$A$3:$A$62,0)),"")&amp;"|"&amp;$C1195)=0,"Fora do catálogo",""))</f>
        <v/>
      </c>
    </row>
    <row r="1196" customFormat="false" ht="18" hidden="false" customHeight="true" outlineLevel="0" collapsed="false">
      <c r="A1196" s="32"/>
      <c r="B1196" s="42"/>
      <c r="C1196" s="32"/>
      <c r="D1196" s="33"/>
      <c r="E1196" s="32"/>
      <c r="F1196" s="32"/>
      <c r="G1196" s="58" t="str">
        <f aca="false">IF(OR($A1196="",$C1196=""),"",IF(COUNTIF(Atividades!$G$3:$G$302,IFERROR(INDEX(Equipamentos!$C$3:$C$62,MATCH($A1196,Equipamentos!$A$3:$A$62,0)),"")&amp;"|"&amp;$C1196)=0,"Fora do catálogo",""))</f>
        <v/>
      </c>
    </row>
    <row r="1197" customFormat="false" ht="18" hidden="false" customHeight="true" outlineLevel="0" collapsed="false">
      <c r="A1197" s="32"/>
      <c r="B1197" s="42"/>
      <c r="C1197" s="32"/>
      <c r="D1197" s="33"/>
      <c r="E1197" s="32"/>
      <c r="F1197" s="32"/>
      <c r="G1197" s="58" t="str">
        <f aca="false">IF(OR($A1197="",$C1197=""),"",IF(COUNTIF(Atividades!$G$3:$G$302,IFERROR(INDEX(Equipamentos!$C$3:$C$62,MATCH($A1197,Equipamentos!$A$3:$A$62,0)),"")&amp;"|"&amp;$C1197)=0,"Fora do catálogo",""))</f>
        <v/>
      </c>
    </row>
    <row r="1198" customFormat="false" ht="18" hidden="false" customHeight="true" outlineLevel="0" collapsed="false">
      <c r="A1198" s="32"/>
      <c r="B1198" s="42"/>
      <c r="C1198" s="32"/>
      <c r="D1198" s="33"/>
      <c r="E1198" s="32"/>
      <c r="F1198" s="32"/>
      <c r="G1198" s="58" t="str">
        <f aca="false">IF(OR($A1198="",$C1198=""),"",IF(COUNTIF(Atividades!$G$3:$G$302,IFERROR(INDEX(Equipamentos!$C$3:$C$62,MATCH($A1198,Equipamentos!$A$3:$A$62,0)),"")&amp;"|"&amp;$C1198)=0,"Fora do catálogo",""))</f>
        <v/>
      </c>
    </row>
    <row r="1199" customFormat="false" ht="18" hidden="false" customHeight="true" outlineLevel="0" collapsed="false">
      <c r="A1199" s="32"/>
      <c r="B1199" s="42"/>
      <c r="C1199" s="32"/>
      <c r="D1199" s="33"/>
      <c r="E1199" s="32"/>
      <c r="F1199" s="32"/>
      <c r="G1199" s="58" t="str">
        <f aca="false">IF(OR($A1199="",$C1199=""),"",IF(COUNTIF(Atividades!$G$3:$G$302,IFERROR(INDEX(Equipamentos!$C$3:$C$62,MATCH($A1199,Equipamentos!$A$3:$A$62,0)),"")&amp;"|"&amp;$C1199)=0,"Fora do catálogo",""))</f>
        <v/>
      </c>
    </row>
    <row r="1200" customFormat="false" ht="18" hidden="false" customHeight="true" outlineLevel="0" collapsed="false">
      <c r="A1200" s="32"/>
      <c r="B1200" s="42"/>
      <c r="C1200" s="32"/>
      <c r="D1200" s="33"/>
      <c r="E1200" s="32"/>
      <c r="F1200" s="32"/>
      <c r="G1200" s="58" t="str">
        <f aca="false">IF(OR($A1200="",$C1200=""),"",IF(COUNTIF(Atividades!$G$3:$G$302,IFERROR(INDEX(Equipamentos!$C$3:$C$62,MATCH($A1200,Equipamentos!$A$3:$A$62,0)),"")&amp;"|"&amp;$C1200)=0,"Fora do catálogo",""))</f>
        <v/>
      </c>
    </row>
    <row r="1201" customFormat="false" ht="18" hidden="false" customHeight="true" outlineLevel="0" collapsed="false">
      <c r="A1201" s="32"/>
      <c r="B1201" s="42"/>
      <c r="C1201" s="32"/>
      <c r="D1201" s="33"/>
      <c r="E1201" s="32"/>
      <c r="F1201" s="32"/>
      <c r="G1201" s="58" t="str">
        <f aca="false">IF(OR($A1201="",$C1201=""),"",IF(COUNTIF(Atividades!$G$3:$G$302,IFERROR(INDEX(Equipamentos!$C$3:$C$62,MATCH($A1201,Equipamentos!$A$3:$A$62,0)),"")&amp;"|"&amp;$C1201)=0,"Fora do catálogo",""))</f>
        <v/>
      </c>
    </row>
    <row r="1202" customFormat="false" ht="18" hidden="false" customHeight="true" outlineLevel="0" collapsed="false">
      <c r="A1202" s="32"/>
      <c r="B1202" s="42"/>
      <c r="C1202" s="32"/>
      <c r="D1202" s="33"/>
      <c r="E1202" s="32"/>
      <c r="F1202" s="32"/>
      <c r="G1202" s="58" t="str">
        <f aca="false">IF(OR($A1202="",$C1202=""),"",IF(COUNTIF(Atividades!$G$3:$G$302,IFERROR(INDEX(Equipamentos!$C$3:$C$62,MATCH($A1202,Equipamentos!$A$3:$A$62,0)),"")&amp;"|"&amp;$C1202)=0,"Fora do catálogo",""))</f>
        <v/>
      </c>
    </row>
    <row r="1203" customFormat="false" ht="18" hidden="false" customHeight="true" outlineLevel="0" collapsed="false">
      <c r="A1203" s="32"/>
      <c r="B1203" s="42"/>
      <c r="C1203" s="32"/>
      <c r="D1203" s="33"/>
      <c r="E1203" s="32"/>
      <c r="F1203" s="32"/>
      <c r="G1203" s="58" t="str">
        <f aca="false">IF(OR($A1203="",$C1203=""),"",IF(COUNTIF(Atividades!$G$3:$G$302,IFERROR(INDEX(Equipamentos!$C$3:$C$62,MATCH($A1203,Equipamentos!$A$3:$A$62,0)),"")&amp;"|"&amp;$C1203)=0,"Fora do catálogo",""))</f>
        <v/>
      </c>
    </row>
    <row r="1204" customFormat="false" ht="18" hidden="false" customHeight="true" outlineLevel="0" collapsed="false">
      <c r="A1204" s="32"/>
      <c r="B1204" s="42"/>
      <c r="C1204" s="32"/>
      <c r="D1204" s="33"/>
      <c r="E1204" s="32"/>
      <c r="F1204" s="32"/>
      <c r="G1204" s="58" t="str">
        <f aca="false">IF(OR($A1204="",$C1204=""),"",IF(COUNTIF(Atividades!$G$3:$G$302,IFERROR(INDEX(Equipamentos!$C$3:$C$62,MATCH($A1204,Equipamentos!$A$3:$A$62,0)),"")&amp;"|"&amp;$C1204)=0,"Fora do catálogo",""))</f>
        <v/>
      </c>
    </row>
    <row r="1205" customFormat="false" ht="18" hidden="false" customHeight="true" outlineLevel="0" collapsed="false">
      <c r="A1205" s="32"/>
      <c r="B1205" s="42"/>
      <c r="C1205" s="32"/>
      <c r="D1205" s="33"/>
      <c r="E1205" s="32"/>
      <c r="F1205" s="32"/>
      <c r="G1205" s="58" t="str">
        <f aca="false">IF(OR($A1205="",$C1205=""),"",IF(COUNTIF(Atividades!$G$3:$G$302,IFERROR(INDEX(Equipamentos!$C$3:$C$62,MATCH($A1205,Equipamentos!$A$3:$A$62,0)),"")&amp;"|"&amp;$C1205)=0,"Fora do catálogo",""))</f>
        <v/>
      </c>
    </row>
    <row r="1206" customFormat="false" ht="18" hidden="false" customHeight="true" outlineLevel="0" collapsed="false">
      <c r="A1206" s="32"/>
      <c r="B1206" s="42"/>
      <c r="C1206" s="32"/>
      <c r="D1206" s="33"/>
      <c r="E1206" s="32"/>
      <c r="F1206" s="32"/>
      <c r="G1206" s="58" t="str">
        <f aca="false">IF(OR($A1206="",$C1206=""),"",IF(COUNTIF(Atividades!$G$3:$G$302,IFERROR(INDEX(Equipamentos!$C$3:$C$62,MATCH($A1206,Equipamentos!$A$3:$A$62,0)),"")&amp;"|"&amp;$C1206)=0,"Fora do catálogo",""))</f>
        <v/>
      </c>
    </row>
    <row r="1207" customFormat="false" ht="18" hidden="false" customHeight="true" outlineLevel="0" collapsed="false">
      <c r="A1207" s="32"/>
      <c r="B1207" s="42"/>
      <c r="C1207" s="32"/>
      <c r="D1207" s="33"/>
      <c r="E1207" s="32"/>
      <c r="F1207" s="32"/>
      <c r="G1207" s="58" t="str">
        <f aca="false">IF(OR($A1207="",$C1207=""),"",IF(COUNTIF(Atividades!$G$3:$G$302,IFERROR(INDEX(Equipamentos!$C$3:$C$62,MATCH($A1207,Equipamentos!$A$3:$A$62,0)),"")&amp;"|"&amp;$C1207)=0,"Fora do catálogo",""))</f>
        <v/>
      </c>
    </row>
    <row r="1208" customFormat="false" ht="18" hidden="false" customHeight="true" outlineLevel="0" collapsed="false">
      <c r="A1208" s="32"/>
      <c r="B1208" s="42"/>
      <c r="C1208" s="32"/>
      <c r="D1208" s="33"/>
      <c r="E1208" s="32"/>
      <c r="F1208" s="32"/>
      <c r="G1208" s="58" t="str">
        <f aca="false">IF(OR($A1208="",$C1208=""),"",IF(COUNTIF(Atividades!$G$3:$G$302,IFERROR(INDEX(Equipamentos!$C$3:$C$62,MATCH($A1208,Equipamentos!$A$3:$A$62,0)),"")&amp;"|"&amp;$C1208)=0,"Fora do catálogo",""))</f>
        <v/>
      </c>
    </row>
    <row r="1209" customFormat="false" ht="18" hidden="false" customHeight="true" outlineLevel="0" collapsed="false">
      <c r="A1209" s="32"/>
      <c r="B1209" s="42"/>
      <c r="C1209" s="32"/>
      <c r="D1209" s="33"/>
      <c r="E1209" s="32"/>
      <c r="F1209" s="32"/>
      <c r="G1209" s="58" t="str">
        <f aca="false">IF(OR($A1209="",$C1209=""),"",IF(COUNTIF(Atividades!$G$3:$G$302,IFERROR(INDEX(Equipamentos!$C$3:$C$62,MATCH($A1209,Equipamentos!$A$3:$A$62,0)),"")&amp;"|"&amp;$C1209)=0,"Fora do catálogo",""))</f>
        <v/>
      </c>
    </row>
    <row r="1210" customFormat="false" ht="18" hidden="false" customHeight="true" outlineLevel="0" collapsed="false">
      <c r="A1210" s="32"/>
      <c r="B1210" s="42"/>
      <c r="C1210" s="32"/>
      <c r="D1210" s="33"/>
      <c r="E1210" s="32"/>
      <c r="F1210" s="32"/>
      <c r="G1210" s="58" t="str">
        <f aca="false">IF(OR($A1210="",$C1210=""),"",IF(COUNTIF(Atividades!$G$3:$G$302,IFERROR(INDEX(Equipamentos!$C$3:$C$62,MATCH($A1210,Equipamentos!$A$3:$A$62,0)),"")&amp;"|"&amp;$C1210)=0,"Fora do catálogo",""))</f>
        <v/>
      </c>
    </row>
    <row r="1211" customFormat="false" ht="18" hidden="false" customHeight="true" outlineLevel="0" collapsed="false">
      <c r="A1211" s="32"/>
      <c r="B1211" s="42"/>
      <c r="C1211" s="32"/>
      <c r="D1211" s="33"/>
      <c r="E1211" s="32"/>
      <c r="F1211" s="32"/>
      <c r="G1211" s="58" t="str">
        <f aca="false">IF(OR($A1211="",$C1211=""),"",IF(COUNTIF(Atividades!$G$3:$G$302,IFERROR(INDEX(Equipamentos!$C$3:$C$62,MATCH($A1211,Equipamentos!$A$3:$A$62,0)),"")&amp;"|"&amp;$C1211)=0,"Fora do catálogo",""))</f>
        <v/>
      </c>
    </row>
    <row r="1212" customFormat="false" ht="18" hidden="false" customHeight="true" outlineLevel="0" collapsed="false">
      <c r="A1212" s="32"/>
      <c r="B1212" s="42"/>
      <c r="C1212" s="32"/>
      <c r="D1212" s="33"/>
      <c r="E1212" s="32"/>
      <c r="F1212" s="32"/>
      <c r="G1212" s="58" t="str">
        <f aca="false">IF(OR($A1212="",$C1212=""),"",IF(COUNTIF(Atividades!$G$3:$G$302,IFERROR(INDEX(Equipamentos!$C$3:$C$62,MATCH($A1212,Equipamentos!$A$3:$A$62,0)),"")&amp;"|"&amp;$C1212)=0,"Fora do catálogo",""))</f>
        <v/>
      </c>
    </row>
    <row r="1213" customFormat="false" ht="18" hidden="false" customHeight="true" outlineLevel="0" collapsed="false">
      <c r="A1213" s="32"/>
      <c r="B1213" s="42"/>
      <c r="C1213" s="32"/>
      <c r="D1213" s="33"/>
      <c r="E1213" s="32"/>
      <c r="F1213" s="32"/>
      <c r="G1213" s="58" t="str">
        <f aca="false">IF(OR($A1213="",$C1213=""),"",IF(COUNTIF(Atividades!$G$3:$G$302,IFERROR(INDEX(Equipamentos!$C$3:$C$62,MATCH($A1213,Equipamentos!$A$3:$A$62,0)),"")&amp;"|"&amp;$C1213)=0,"Fora do catálogo",""))</f>
        <v/>
      </c>
    </row>
    <row r="1214" customFormat="false" ht="18" hidden="false" customHeight="true" outlineLevel="0" collapsed="false">
      <c r="A1214" s="32"/>
      <c r="B1214" s="42"/>
      <c r="C1214" s="32"/>
      <c r="D1214" s="33"/>
      <c r="E1214" s="32"/>
      <c r="F1214" s="32"/>
      <c r="G1214" s="58" t="str">
        <f aca="false">IF(OR($A1214="",$C1214=""),"",IF(COUNTIF(Atividades!$G$3:$G$302,IFERROR(INDEX(Equipamentos!$C$3:$C$62,MATCH($A1214,Equipamentos!$A$3:$A$62,0)),"")&amp;"|"&amp;$C1214)=0,"Fora do catálogo",""))</f>
        <v/>
      </c>
    </row>
    <row r="1215" customFormat="false" ht="18" hidden="false" customHeight="true" outlineLevel="0" collapsed="false">
      <c r="A1215" s="32"/>
      <c r="B1215" s="42"/>
      <c r="C1215" s="32"/>
      <c r="D1215" s="33"/>
      <c r="E1215" s="32"/>
      <c r="F1215" s="32"/>
      <c r="G1215" s="58" t="str">
        <f aca="false">IF(OR($A1215="",$C1215=""),"",IF(COUNTIF(Atividades!$G$3:$G$302,IFERROR(INDEX(Equipamentos!$C$3:$C$62,MATCH($A1215,Equipamentos!$A$3:$A$62,0)),"")&amp;"|"&amp;$C1215)=0,"Fora do catálogo",""))</f>
        <v/>
      </c>
    </row>
    <row r="1216" customFormat="false" ht="18" hidden="false" customHeight="true" outlineLevel="0" collapsed="false">
      <c r="A1216" s="32"/>
      <c r="B1216" s="42"/>
      <c r="C1216" s="32"/>
      <c r="D1216" s="33"/>
      <c r="E1216" s="32"/>
      <c r="F1216" s="32"/>
      <c r="G1216" s="58" t="str">
        <f aca="false">IF(OR($A1216="",$C1216=""),"",IF(COUNTIF(Atividades!$G$3:$G$302,IFERROR(INDEX(Equipamentos!$C$3:$C$62,MATCH($A1216,Equipamentos!$A$3:$A$62,0)),"")&amp;"|"&amp;$C1216)=0,"Fora do catálogo",""))</f>
        <v/>
      </c>
    </row>
    <row r="1217" customFormat="false" ht="18" hidden="false" customHeight="true" outlineLevel="0" collapsed="false">
      <c r="A1217" s="32"/>
      <c r="B1217" s="42"/>
      <c r="C1217" s="32"/>
      <c r="D1217" s="33"/>
      <c r="E1217" s="32"/>
      <c r="F1217" s="32"/>
      <c r="G1217" s="58" t="str">
        <f aca="false">IF(OR($A1217="",$C1217=""),"",IF(COUNTIF(Atividades!$G$3:$G$302,IFERROR(INDEX(Equipamentos!$C$3:$C$62,MATCH($A1217,Equipamentos!$A$3:$A$62,0)),"")&amp;"|"&amp;$C1217)=0,"Fora do catálogo",""))</f>
        <v/>
      </c>
    </row>
    <row r="1218" customFormat="false" ht="18" hidden="false" customHeight="true" outlineLevel="0" collapsed="false">
      <c r="A1218" s="32"/>
      <c r="B1218" s="42"/>
      <c r="C1218" s="32"/>
      <c r="D1218" s="33"/>
      <c r="E1218" s="32"/>
      <c r="F1218" s="32"/>
      <c r="G1218" s="58" t="str">
        <f aca="false">IF(OR($A1218="",$C1218=""),"",IF(COUNTIF(Atividades!$G$3:$G$302,IFERROR(INDEX(Equipamentos!$C$3:$C$62,MATCH($A1218,Equipamentos!$A$3:$A$62,0)),"")&amp;"|"&amp;$C1218)=0,"Fora do catálogo",""))</f>
        <v/>
      </c>
    </row>
    <row r="1219" customFormat="false" ht="18" hidden="false" customHeight="true" outlineLevel="0" collapsed="false">
      <c r="A1219" s="32"/>
      <c r="B1219" s="42"/>
      <c r="C1219" s="32"/>
      <c r="D1219" s="33"/>
      <c r="E1219" s="32"/>
      <c r="F1219" s="32"/>
      <c r="G1219" s="58" t="str">
        <f aca="false">IF(OR($A1219="",$C1219=""),"",IF(COUNTIF(Atividades!$G$3:$G$302,IFERROR(INDEX(Equipamentos!$C$3:$C$62,MATCH($A1219,Equipamentos!$A$3:$A$62,0)),"")&amp;"|"&amp;$C1219)=0,"Fora do catálogo",""))</f>
        <v/>
      </c>
    </row>
    <row r="1220" customFormat="false" ht="18" hidden="false" customHeight="true" outlineLevel="0" collapsed="false">
      <c r="A1220" s="32"/>
      <c r="B1220" s="42"/>
      <c r="C1220" s="32"/>
      <c r="D1220" s="33"/>
      <c r="E1220" s="32"/>
      <c r="F1220" s="32"/>
      <c r="G1220" s="58" t="str">
        <f aca="false">IF(OR($A1220="",$C1220=""),"",IF(COUNTIF(Atividades!$G$3:$G$302,IFERROR(INDEX(Equipamentos!$C$3:$C$62,MATCH($A1220,Equipamentos!$A$3:$A$62,0)),"")&amp;"|"&amp;$C1220)=0,"Fora do catálogo",""))</f>
        <v/>
      </c>
    </row>
    <row r="1221" customFormat="false" ht="18" hidden="false" customHeight="true" outlineLevel="0" collapsed="false">
      <c r="A1221" s="32"/>
      <c r="B1221" s="42"/>
      <c r="C1221" s="32"/>
      <c r="D1221" s="33"/>
      <c r="E1221" s="32"/>
      <c r="F1221" s="32"/>
      <c r="G1221" s="58" t="str">
        <f aca="false">IF(OR($A1221="",$C1221=""),"",IF(COUNTIF(Atividades!$G$3:$G$302,IFERROR(INDEX(Equipamentos!$C$3:$C$62,MATCH($A1221,Equipamentos!$A$3:$A$62,0)),"")&amp;"|"&amp;$C1221)=0,"Fora do catálogo",""))</f>
        <v/>
      </c>
    </row>
    <row r="1222" customFormat="false" ht="18" hidden="false" customHeight="true" outlineLevel="0" collapsed="false">
      <c r="A1222" s="32"/>
      <c r="B1222" s="42"/>
      <c r="C1222" s="32"/>
      <c r="D1222" s="33"/>
      <c r="E1222" s="32"/>
      <c r="F1222" s="32"/>
      <c r="G1222" s="58" t="str">
        <f aca="false">IF(OR($A1222="",$C1222=""),"",IF(COUNTIF(Atividades!$G$3:$G$302,IFERROR(INDEX(Equipamentos!$C$3:$C$62,MATCH($A1222,Equipamentos!$A$3:$A$62,0)),"")&amp;"|"&amp;$C1222)=0,"Fora do catálogo",""))</f>
        <v/>
      </c>
    </row>
    <row r="1223" customFormat="false" ht="18" hidden="false" customHeight="true" outlineLevel="0" collapsed="false">
      <c r="A1223" s="32"/>
      <c r="B1223" s="42"/>
      <c r="C1223" s="32"/>
      <c r="D1223" s="33"/>
      <c r="E1223" s="32"/>
      <c r="F1223" s="32"/>
      <c r="G1223" s="58" t="str">
        <f aca="false">IF(OR($A1223="",$C1223=""),"",IF(COUNTIF(Atividades!$G$3:$G$302,IFERROR(INDEX(Equipamentos!$C$3:$C$62,MATCH($A1223,Equipamentos!$A$3:$A$62,0)),"")&amp;"|"&amp;$C1223)=0,"Fora do catálogo",""))</f>
        <v/>
      </c>
    </row>
    <row r="1224" customFormat="false" ht="18" hidden="false" customHeight="true" outlineLevel="0" collapsed="false">
      <c r="A1224" s="32"/>
      <c r="B1224" s="42"/>
      <c r="C1224" s="32"/>
      <c r="D1224" s="33"/>
      <c r="E1224" s="32"/>
      <c r="F1224" s="32"/>
      <c r="G1224" s="58" t="str">
        <f aca="false">IF(OR($A1224="",$C1224=""),"",IF(COUNTIF(Atividades!$G$3:$G$302,IFERROR(INDEX(Equipamentos!$C$3:$C$62,MATCH($A1224,Equipamentos!$A$3:$A$62,0)),"")&amp;"|"&amp;$C1224)=0,"Fora do catálogo",""))</f>
        <v/>
      </c>
    </row>
    <row r="1225" customFormat="false" ht="18" hidden="false" customHeight="true" outlineLevel="0" collapsed="false">
      <c r="A1225" s="32"/>
      <c r="B1225" s="42"/>
      <c r="C1225" s="32"/>
      <c r="D1225" s="33"/>
      <c r="E1225" s="32"/>
      <c r="F1225" s="32"/>
      <c r="G1225" s="58" t="str">
        <f aca="false">IF(OR($A1225="",$C1225=""),"",IF(COUNTIF(Atividades!$G$3:$G$302,IFERROR(INDEX(Equipamentos!$C$3:$C$62,MATCH($A1225,Equipamentos!$A$3:$A$62,0)),"")&amp;"|"&amp;$C1225)=0,"Fora do catálogo",""))</f>
        <v/>
      </c>
    </row>
    <row r="1226" customFormat="false" ht="18" hidden="false" customHeight="true" outlineLevel="0" collapsed="false">
      <c r="A1226" s="32"/>
      <c r="B1226" s="42"/>
      <c r="C1226" s="32"/>
      <c r="D1226" s="33"/>
      <c r="E1226" s="32"/>
      <c r="F1226" s="32"/>
      <c r="G1226" s="58" t="str">
        <f aca="false">IF(OR($A1226="",$C1226=""),"",IF(COUNTIF(Atividades!$G$3:$G$302,IFERROR(INDEX(Equipamentos!$C$3:$C$62,MATCH($A1226,Equipamentos!$A$3:$A$62,0)),"")&amp;"|"&amp;$C1226)=0,"Fora do catálogo",""))</f>
        <v/>
      </c>
    </row>
    <row r="1227" customFormat="false" ht="18" hidden="false" customHeight="true" outlineLevel="0" collapsed="false">
      <c r="A1227" s="32"/>
      <c r="B1227" s="42"/>
      <c r="C1227" s="32"/>
      <c r="D1227" s="33"/>
      <c r="E1227" s="32"/>
      <c r="F1227" s="32"/>
      <c r="G1227" s="58" t="str">
        <f aca="false">IF(OR($A1227="",$C1227=""),"",IF(COUNTIF(Atividades!$G$3:$G$302,IFERROR(INDEX(Equipamentos!$C$3:$C$62,MATCH($A1227,Equipamentos!$A$3:$A$62,0)),"")&amp;"|"&amp;$C1227)=0,"Fora do catálogo",""))</f>
        <v/>
      </c>
    </row>
    <row r="1228" customFormat="false" ht="18" hidden="false" customHeight="true" outlineLevel="0" collapsed="false">
      <c r="A1228" s="32"/>
      <c r="B1228" s="42"/>
      <c r="C1228" s="32"/>
      <c r="D1228" s="33"/>
      <c r="E1228" s="32"/>
      <c r="F1228" s="32"/>
      <c r="G1228" s="58" t="str">
        <f aca="false">IF(OR($A1228="",$C1228=""),"",IF(COUNTIF(Atividades!$G$3:$G$302,IFERROR(INDEX(Equipamentos!$C$3:$C$62,MATCH($A1228,Equipamentos!$A$3:$A$62,0)),"")&amp;"|"&amp;$C1228)=0,"Fora do catálogo",""))</f>
        <v/>
      </c>
    </row>
    <row r="1229" customFormat="false" ht="18" hidden="false" customHeight="true" outlineLevel="0" collapsed="false">
      <c r="A1229" s="32"/>
      <c r="B1229" s="42"/>
      <c r="C1229" s="32"/>
      <c r="D1229" s="33"/>
      <c r="E1229" s="32"/>
      <c r="F1229" s="32"/>
      <c r="G1229" s="58" t="str">
        <f aca="false">IF(OR($A1229="",$C1229=""),"",IF(COUNTIF(Atividades!$G$3:$G$302,IFERROR(INDEX(Equipamentos!$C$3:$C$62,MATCH($A1229,Equipamentos!$A$3:$A$62,0)),"")&amp;"|"&amp;$C1229)=0,"Fora do catálogo",""))</f>
        <v/>
      </c>
    </row>
    <row r="1230" customFormat="false" ht="18" hidden="false" customHeight="true" outlineLevel="0" collapsed="false">
      <c r="A1230" s="32"/>
      <c r="B1230" s="42"/>
      <c r="C1230" s="32"/>
      <c r="D1230" s="33"/>
      <c r="E1230" s="32"/>
      <c r="F1230" s="32"/>
      <c r="G1230" s="58" t="str">
        <f aca="false">IF(OR($A1230="",$C1230=""),"",IF(COUNTIF(Atividades!$G$3:$G$302,IFERROR(INDEX(Equipamentos!$C$3:$C$62,MATCH($A1230,Equipamentos!$A$3:$A$62,0)),"")&amp;"|"&amp;$C1230)=0,"Fora do catálogo",""))</f>
        <v/>
      </c>
    </row>
    <row r="1231" customFormat="false" ht="18" hidden="false" customHeight="true" outlineLevel="0" collapsed="false">
      <c r="A1231" s="32"/>
      <c r="B1231" s="42"/>
      <c r="C1231" s="32"/>
      <c r="D1231" s="33"/>
      <c r="E1231" s="32"/>
      <c r="F1231" s="32"/>
      <c r="G1231" s="58" t="str">
        <f aca="false">IF(OR($A1231="",$C1231=""),"",IF(COUNTIF(Atividades!$G$3:$G$302,IFERROR(INDEX(Equipamentos!$C$3:$C$62,MATCH($A1231,Equipamentos!$A$3:$A$62,0)),"")&amp;"|"&amp;$C1231)=0,"Fora do catálogo",""))</f>
        <v/>
      </c>
    </row>
    <row r="1232" customFormat="false" ht="18" hidden="false" customHeight="true" outlineLevel="0" collapsed="false">
      <c r="A1232" s="32"/>
      <c r="B1232" s="42"/>
      <c r="C1232" s="32"/>
      <c r="D1232" s="33"/>
      <c r="E1232" s="32"/>
      <c r="F1232" s="32"/>
      <c r="G1232" s="58" t="str">
        <f aca="false">IF(OR($A1232="",$C1232=""),"",IF(COUNTIF(Atividades!$G$3:$G$302,IFERROR(INDEX(Equipamentos!$C$3:$C$62,MATCH($A1232,Equipamentos!$A$3:$A$62,0)),"")&amp;"|"&amp;$C1232)=0,"Fora do catálogo",""))</f>
        <v/>
      </c>
    </row>
    <row r="1233" customFormat="false" ht="18" hidden="false" customHeight="true" outlineLevel="0" collapsed="false">
      <c r="A1233" s="32"/>
      <c r="B1233" s="42"/>
      <c r="C1233" s="32"/>
      <c r="D1233" s="33"/>
      <c r="E1233" s="32"/>
      <c r="F1233" s="32"/>
      <c r="G1233" s="58" t="str">
        <f aca="false">IF(OR($A1233="",$C1233=""),"",IF(COUNTIF(Atividades!$G$3:$G$302,IFERROR(INDEX(Equipamentos!$C$3:$C$62,MATCH($A1233,Equipamentos!$A$3:$A$62,0)),"")&amp;"|"&amp;$C1233)=0,"Fora do catálogo",""))</f>
        <v/>
      </c>
    </row>
    <row r="1234" customFormat="false" ht="18" hidden="false" customHeight="true" outlineLevel="0" collapsed="false">
      <c r="A1234" s="32"/>
      <c r="B1234" s="42"/>
      <c r="C1234" s="32"/>
      <c r="D1234" s="33"/>
      <c r="E1234" s="32"/>
      <c r="F1234" s="32"/>
      <c r="G1234" s="58" t="str">
        <f aca="false">IF(OR($A1234="",$C1234=""),"",IF(COUNTIF(Atividades!$G$3:$G$302,IFERROR(INDEX(Equipamentos!$C$3:$C$62,MATCH($A1234,Equipamentos!$A$3:$A$62,0)),"")&amp;"|"&amp;$C1234)=0,"Fora do catálogo",""))</f>
        <v/>
      </c>
    </row>
    <row r="1235" customFormat="false" ht="18" hidden="false" customHeight="true" outlineLevel="0" collapsed="false">
      <c r="A1235" s="32"/>
      <c r="B1235" s="42"/>
      <c r="C1235" s="32"/>
      <c r="D1235" s="33"/>
      <c r="E1235" s="32"/>
      <c r="F1235" s="32"/>
      <c r="G1235" s="58" t="str">
        <f aca="false">IF(OR($A1235="",$C1235=""),"",IF(COUNTIF(Atividades!$G$3:$G$302,IFERROR(INDEX(Equipamentos!$C$3:$C$62,MATCH($A1235,Equipamentos!$A$3:$A$62,0)),"")&amp;"|"&amp;$C1235)=0,"Fora do catálogo",""))</f>
        <v/>
      </c>
    </row>
    <row r="1236" customFormat="false" ht="18" hidden="false" customHeight="true" outlineLevel="0" collapsed="false">
      <c r="A1236" s="32"/>
      <c r="B1236" s="42"/>
      <c r="C1236" s="32"/>
      <c r="D1236" s="33"/>
      <c r="E1236" s="32"/>
      <c r="F1236" s="32"/>
      <c r="G1236" s="58" t="str">
        <f aca="false">IF(OR($A1236="",$C1236=""),"",IF(COUNTIF(Atividades!$G$3:$G$302,IFERROR(INDEX(Equipamentos!$C$3:$C$62,MATCH($A1236,Equipamentos!$A$3:$A$62,0)),"")&amp;"|"&amp;$C1236)=0,"Fora do catálogo",""))</f>
        <v/>
      </c>
    </row>
    <row r="1237" customFormat="false" ht="18" hidden="false" customHeight="true" outlineLevel="0" collapsed="false">
      <c r="A1237" s="32"/>
      <c r="B1237" s="42"/>
      <c r="C1237" s="32"/>
      <c r="D1237" s="33"/>
      <c r="E1237" s="32"/>
      <c r="F1237" s="32"/>
      <c r="G1237" s="58" t="str">
        <f aca="false">IF(OR($A1237="",$C1237=""),"",IF(COUNTIF(Atividades!$G$3:$G$302,IFERROR(INDEX(Equipamentos!$C$3:$C$62,MATCH($A1237,Equipamentos!$A$3:$A$62,0)),"")&amp;"|"&amp;$C1237)=0,"Fora do catálogo",""))</f>
        <v/>
      </c>
    </row>
    <row r="1238" customFormat="false" ht="18" hidden="false" customHeight="true" outlineLevel="0" collapsed="false">
      <c r="A1238" s="32"/>
      <c r="B1238" s="42"/>
      <c r="C1238" s="32"/>
      <c r="D1238" s="33"/>
      <c r="E1238" s="32"/>
      <c r="F1238" s="32"/>
      <c r="G1238" s="58" t="str">
        <f aca="false">IF(OR($A1238="",$C1238=""),"",IF(COUNTIF(Atividades!$G$3:$G$302,IFERROR(INDEX(Equipamentos!$C$3:$C$62,MATCH($A1238,Equipamentos!$A$3:$A$62,0)),"")&amp;"|"&amp;$C1238)=0,"Fora do catálogo",""))</f>
        <v/>
      </c>
    </row>
    <row r="1239" customFormat="false" ht="18" hidden="false" customHeight="true" outlineLevel="0" collapsed="false">
      <c r="A1239" s="32"/>
      <c r="B1239" s="42"/>
      <c r="C1239" s="32"/>
      <c r="D1239" s="33"/>
      <c r="E1239" s="32"/>
      <c r="F1239" s="32"/>
      <c r="G1239" s="58" t="str">
        <f aca="false">IF(OR($A1239="",$C1239=""),"",IF(COUNTIF(Atividades!$G$3:$G$302,IFERROR(INDEX(Equipamentos!$C$3:$C$62,MATCH($A1239,Equipamentos!$A$3:$A$62,0)),"")&amp;"|"&amp;$C1239)=0,"Fora do catálogo",""))</f>
        <v/>
      </c>
    </row>
    <row r="1240" customFormat="false" ht="18" hidden="false" customHeight="true" outlineLevel="0" collapsed="false">
      <c r="A1240" s="32"/>
      <c r="B1240" s="42"/>
      <c r="C1240" s="32"/>
      <c r="D1240" s="33"/>
      <c r="E1240" s="32"/>
      <c r="F1240" s="32"/>
      <c r="G1240" s="58" t="str">
        <f aca="false">IF(OR($A1240="",$C1240=""),"",IF(COUNTIF(Atividades!$G$3:$G$302,IFERROR(INDEX(Equipamentos!$C$3:$C$62,MATCH($A1240,Equipamentos!$A$3:$A$62,0)),"")&amp;"|"&amp;$C1240)=0,"Fora do catálogo",""))</f>
        <v/>
      </c>
    </row>
    <row r="1241" customFormat="false" ht="18" hidden="false" customHeight="true" outlineLevel="0" collapsed="false">
      <c r="A1241" s="32"/>
      <c r="B1241" s="42"/>
      <c r="C1241" s="32"/>
      <c r="D1241" s="33"/>
      <c r="E1241" s="32"/>
      <c r="F1241" s="32"/>
      <c r="G1241" s="58" t="str">
        <f aca="false">IF(OR($A1241="",$C1241=""),"",IF(COUNTIF(Atividades!$G$3:$G$302,IFERROR(INDEX(Equipamentos!$C$3:$C$62,MATCH($A1241,Equipamentos!$A$3:$A$62,0)),"")&amp;"|"&amp;$C1241)=0,"Fora do catálogo",""))</f>
        <v/>
      </c>
    </row>
    <row r="1242" customFormat="false" ht="18" hidden="false" customHeight="true" outlineLevel="0" collapsed="false">
      <c r="A1242" s="32"/>
      <c r="B1242" s="42"/>
      <c r="C1242" s="32"/>
      <c r="D1242" s="33"/>
      <c r="E1242" s="32"/>
      <c r="F1242" s="32"/>
      <c r="G1242" s="58" t="str">
        <f aca="false">IF(OR($A1242="",$C1242=""),"",IF(COUNTIF(Atividades!$G$3:$G$302,IFERROR(INDEX(Equipamentos!$C$3:$C$62,MATCH($A1242,Equipamentos!$A$3:$A$62,0)),"")&amp;"|"&amp;$C1242)=0,"Fora do catálogo",""))</f>
        <v/>
      </c>
    </row>
    <row r="1243" customFormat="false" ht="18" hidden="false" customHeight="true" outlineLevel="0" collapsed="false">
      <c r="A1243" s="32"/>
      <c r="B1243" s="42"/>
      <c r="C1243" s="32"/>
      <c r="D1243" s="33"/>
      <c r="E1243" s="32"/>
      <c r="F1243" s="32"/>
      <c r="G1243" s="58" t="str">
        <f aca="false">IF(OR($A1243="",$C1243=""),"",IF(COUNTIF(Atividades!$G$3:$G$302,IFERROR(INDEX(Equipamentos!$C$3:$C$62,MATCH($A1243,Equipamentos!$A$3:$A$62,0)),"")&amp;"|"&amp;$C1243)=0,"Fora do catálogo",""))</f>
        <v/>
      </c>
    </row>
    <row r="1244" customFormat="false" ht="18" hidden="false" customHeight="true" outlineLevel="0" collapsed="false">
      <c r="A1244" s="32"/>
      <c r="B1244" s="42"/>
      <c r="C1244" s="32"/>
      <c r="D1244" s="33"/>
      <c r="E1244" s="32"/>
      <c r="F1244" s="32"/>
      <c r="G1244" s="58" t="str">
        <f aca="false">IF(OR($A1244="",$C1244=""),"",IF(COUNTIF(Atividades!$G$3:$G$302,IFERROR(INDEX(Equipamentos!$C$3:$C$62,MATCH($A1244,Equipamentos!$A$3:$A$62,0)),"")&amp;"|"&amp;$C1244)=0,"Fora do catálogo",""))</f>
        <v/>
      </c>
    </row>
    <row r="1245" customFormat="false" ht="18" hidden="false" customHeight="true" outlineLevel="0" collapsed="false">
      <c r="A1245" s="32"/>
      <c r="B1245" s="42"/>
      <c r="C1245" s="32"/>
      <c r="D1245" s="33"/>
      <c r="E1245" s="32"/>
      <c r="F1245" s="32"/>
      <c r="G1245" s="58" t="str">
        <f aca="false">IF(OR($A1245="",$C1245=""),"",IF(COUNTIF(Atividades!$G$3:$G$302,IFERROR(INDEX(Equipamentos!$C$3:$C$62,MATCH($A1245,Equipamentos!$A$3:$A$62,0)),"")&amp;"|"&amp;$C1245)=0,"Fora do catálogo",""))</f>
        <v/>
      </c>
    </row>
    <row r="1246" customFormat="false" ht="18" hidden="false" customHeight="true" outlineLevel="0" collapsed="false">
      <c r="A1246" s="32"/>
      <c r="B1246" s="42"/>
      <c r="C1246" s="32"/>
      <c r="D1246" s="33"/>
      <c r="E1246" s="32"/>
      <c r="F1246" s="32"/>
      <c r="G1246" s="58" t="str">
        <f aca="false">IF(OR($A1246="",$C1246=""),"",IF(COUNTIF(Atividades!$G$3:$G$302,IFERROR(INDEX(Equipamentos!$C$3:$C$62,MATCH($A1246,Equipamentos!$A$3:$A$62,0)),"")&amp;"|"&amp;$C1246)=0,"Fora do catálogo",""))</f>
        <v/>
      </c>
    </row>
    <row r="1247" customFormat="false" ht="18" hidden="false" customHeight="true" outlineLevel="0" collapsed="false">
      <c r="A1247" s="32"/>
      <c r="B1247" s="42"/>
      <c r="C1247" s="32"/>
      <c r="D1247" s="33"/>
      <c r="E1247" s="32"/>
      <c r="F1247" s="32"/>
      <c r="G1247" s="58" t="str">
        <f aca="false">IF(OR($A1247="",$C1247=""),"",IF(COUNTIF(Atividades!$G$3:$G$302,IFERROR(INDEX(Equipamentos!$C$3:$C$62,MATCH($A1247,Equipamentos!$A$3:$A$62,0)),"")&amp;"|"&amp;$C1247)=0,"Fora do catálogo",""))</f>
        <v/>
      </c>
    </row>
    <row r="1248" customFormat="false" ht="18" hidden="false" customHeight="true" outlineLevel="0" collapsed="false">
      <c r="A1248" s="32"/>
      <c r="B1248" s="42"/>
      <c r="C1248" s="32"/>
      <c r="D1248" s="33"/>
      <c r="E1248" s="32"/>
      <c r="F1248" s="32"/>
      <c r="G1248" s="58" t="str">
        <f aca="false">IF(OR($A1248="",$C1248=""),"",IF(COUNTIF(Atividades!$G$3:$G$302,IFERROR(INDEX(Equipamentos!$C$3:$C$62,MATCH($A1248,Equipamentos!$A$3:$A$62,0)),"")&amp;"|"&amp;$C1248)=0,"Fora do catálogo",""))</f>
        <v/>
      </c>
    </row>
    <row r="1249" customFormat="false" ht="18" hidden="false" customHeight="true" outlineLevel="0" collapsed="false">
      <c r="A1249" s="32"/>
      <c r="B1249" s="42"/>
      <c r="C1249" s="32"/>
      <c r="D1249" s="33"/>
      <c r="E1249" s="32"/>
      <c r="F1249" s="32"/>
      <c r="G1249" s="58" t="str">
        <f aca="false">IF(OR($A1249="",$C1249=""),"",IF(COUNTIF(Atividades!$G$3:$G$302,IFERROR(INDEX(Equipamentos!$C$3:$C$62,MATCH($A1249,Equipamentos!$A$3:$A$62,0)),"")&amp;"|"&amp;$C1249)=0,"Fora do catálogo",""))</f>
        <v/>
      </c>
    </row>
    <row r="1250" customFormat="false" ht="18" hidden="false" customHeight="true" outlineLevel="0" collapsed="false">
      <c r="A1250" s="32"/>
      <c r="B1250" s="42"/>
      <c r="C1250" s="32"/>
      <c r="D1250" s="33"/>
      <c r="E1250" s="32"/>
      <c r="F1250" s="32"/>
      <c r="G1250" s="58" t="str">
        <f aca="false">IF(OR($A1250="",$C1250=""),"",IF(COUNTIF(Atividades!$G$3:$G$302,IFERROR(INDEX(Equipamentos!$C$3:$C$62,MATCH($A1250,Equipamentos!$A$3:$A$62,0)),"")&amp;"|"&amp;$C1250)=0,"Fora do catálogo",""))</f>
        <v/>
      </c>
    </row>
    <row r="1251" customFormat="false" ht="18" hidden="false" customHeight="true" outlineLevel="0" collapsed="false">
      <c r="A1251" s="32"/>
      <c r="B1251" s="42"/>
      <c r="C1251" s="32"/>
      <c r="D1251" s="33"/>
      <c r="E1251" s="32"/>
      <c r="F1251" s="32"/>
      <c r="G1251" s="58" t="str">
        <f aca="false">IF(OR($A1251="",$C1251=""),"",IF(COUNTIF(Atividades!$G$3:$G$302,IFERROR(INDEX(Equipamentos!$C$3:$C$62,MATCH($A1251,Equipamentos!$A$3:$A$62,0)),"")&amp;"|"&amp;$C1251)=0,"Fora do catálogo",""))</f>
        <v/>
      </c>
    </row>
    <row r="1252" customFormat="false" ht="18" hidden="false" customHeight="true" outlineLevel="0" collapsed="false">
      <c r="A1252" s="32"/>
      <c r="B1252" s="42"/>
      <c r="C1252" s="32"/>
      <c r="D1252" s="33"/>
      <c r="E1252" s="32"/>
      <c r="F1252" s="32"/>
      <c r="G1252" s="58" t="str">
        <f aca="false">IF(OR($A1252="",$C1252=""),"",IF(COUNTIF(Atividades!$G$3:$G$302,IFERROR(INDEX(Equipamentos!$C$3:$C$62,MATCH($A1252,Equipamentos!$A$3:$A$62,0)),"")&amp;"|"&amp;$C1252)=0,"Fora do catálogo",""))</f>
        <v/>
      </c>
    </row>
    <row r="1253" customFormat="false" ht="18" hidden="false" customHeight="true" outlineLevel="0" collapsed="false">
      <c r="A1253" s="32"/>
      <c r="B1253" s="42"/>
      <c r="C1253" s="32"/>
      <c r="D1253" s="33"/>
      <c r="E1253" s="32"/>
      <c r="F1253" s="32"/>
      <c r="G1253" s="58" t="str">
        <f aca="false">IF(OR($A1253="",$C1253=""),"",IF(COUNTIF(Atividades!$G$3:$G$302,IFERROR(INDEX(Equipamentos!$C$3:$C$62,MATCH($A1253,Equipamentos!$A$3:$A$62,0)),"")&amp;"|"&amp;$C1253)=0,"Fora do catálogo",""))</f>
        <v/>
      </c>
    </row>
    <row r="1254" customFormat="false" ht="18" hidden="false" customHeight="true" outlineLevel="0" collapsed="false">
      <c r="A1254" s="32"/>
      <c r="B1254" s="42"/>
      <c r="C1254" s="32"/>
      <c r="D1254" s="33"/>
      <c r="E1254" s="32"/>
      <c r="F1254" s="32"/>
      <c r="G1254" s="58" t="str">
        <f aca="false">IF(OR($A1254="",$C1254=""),"",IF(COUNTIF(Atividades!$G$3:$G$302,IFERROR(INDEX(Equipamentos!$C$3:$C$62,MATCH($A1254,Equipamentos!$A$3:$A$62,0)),"")&amp;"|"&amp;$C1254)=0,"Fora do catálogo",""))</f>
        <v/>
      </c>
    </row>
    <row r="1255" customFormat="false" ht="18" hidden="false" customHeight="true" outlineLevel="0" collapsed="false">
      <c r="A1255" s="32"/>
      <c r="B1255" s="42"/>
      <c r="C1255" s="32"/>
      <c r="D1255" s="33"/>
      <c r="E1255" s="32"/>
      <c r="F1255" s="32"/>
      <c r="G1255" s="58" t="str">
        <f aca="false">IF(OR($A1255="",$C1255=""),"",IF(COUNTIF(Atividades!$G$3:$G$302,IFERROR(INDEX(Equipamentos!$C$3:$C$62,MATCH($A1255,Equipamentos!$A$3:$A$62,0)),"")&amp;"|"&amp;$C1255)=0,"Fora do catálogo",""))</f>
        <v/>
      </c>
    </row>
    <row r="1256" customFormat="false" ht="18" hidden="false" customHeight="true" outlineLevel="0" collapsed="false">
      <c r="A1256" s="32"/>
      <c r="B1256" s="42"/>
      <c r="C1256" s="32"/>
      <c r="D1256" s="33"/>
      <c r="E1256" s="32"/>
      <c r="F1256" s="32"/>
      <c r="G1256" s="58" t="str">
        <f aca="false">IF(OR($A1256="",$C1256=""),"",IF(COUNTIF(Atividades!$G$3:$G$302,IFERROR(INDEX(Equipamentos!$C$3:$C$62,MATCH($A1256,Equipamentos!$A$3:$A$62,0)),"")&amp;"|"&amp;$C1256)=0,"Fora do catálogo",""))</f>
        <v/>
      </c>
    </row>
    <row r="1257" customFormat="false" ht="18" hidden="false" customHeight="true" outlineLevel="0" collapsed="false">
      <c r="A1257" s="32"/>
      <c r="B1257" s="42"/>
      <c r="C1257" s="32"/>
      <c r="D1257" s="33"/>
      <c r="E1257" s="32"/>
      <c r="F1257" s="32"/>
      <c r="G1257" s="58" t="str">
        <f aca="false">IF(OR($A1257="",$C1257=""),"",IF(COUNTIF(Atividades!$G$3:$G$302,IFERROR(INDEX(Equipamentos!$C$3:$C$62,MATCH($A1257,Equipamentos!$A$3:$A$62,0)),"")&amp;"|"&amp;$C1257)=0,"Fora do catálogo",""))</f>
        <v/>
      </c>
    </row>
    <row r="1258" customFormat="false" ht="18" hidden="false" customHeight="true" outlineLevel="0" collapsed="false">
      <c r="A1258" s="32"/>
      <c r="B1258" s="42"/>
      <c r="C1258" s="32"/>
      <c r="D1258" s="33"/>
      <c r="E1258" s="32"/>
      <c r="F1258" s="32"/>
      <c r="G1258" s="58" t="str">
        <f aca="false">IF(OR($A1258="",$C1258=""),"",IF(COUNTIF(Atividades!$G$3:$G$302,IFERROR(INDEX(Equipamentos!$C$3:$C$62,MATCH($A1258,Equipamentos!$A$3:$A$62,0)),"")&amp;"|"&amp;$C1258)=0,"Fora do catálogo",""))</f>
        <v/>
      </c>
    </row>
    <row r="1259" customFormat="false" ht="18" hidden="false" customHeight="true" outlineLevel="0" collapsed="false">
      <c r="A1259" s="32"/>
      <c r="B1259" s="42"/>
      <c r="C1259" s="32"/>
      <c r="D1259" s="33"/>
      <c r="E1259" s="32"/>
      <c r="F1259" s="32"/>
      <c r="G1259" s="58" t="str">
        <f aca="false">IF(OR($A1259="",$C1259=""),"",IF(COUNTIF(Atividades!$G$3:$G$302,IFERROR(INDEX(Equipamentos!$C$3:$C$62,MATCH($A1259,Equipamentos!$A$3:$A$62,0)),"")&amp;"|"&amp;$C1259)=0,"Fora do catálogo",""))</f>
        <v/>
      </c>
    </row>
    <row r="1260" customFormat="false" ht="18" hidden="false" customHeight="true" outlineLevel="0" collapsed="false">
      <c r="A1260" s="32"/>
      <c r="B1260" s="42"/>
      <c r="C1260" s="32"/>
      <c r="D1260" s="33"/>
      <c r="E1260" s="32"/>
      <c r="F1260" s="32"/>
      <c r="G1260" s="58" t="str">
        <f aca="false">IF(OR($A1260="",$C1260=""),"",IF(COUNTIF(Atividades!$G$3:$G$302,IFERROR(INDEX(Equipamentos!$C$3:$C$62,MATCH($A1260,Equipamentos!$A$3:$A$62,0)),"")&amp;"|"&amp;$C1260)=0,"Fora do catálogo",""))</f>
        <v/>
      </c>
    </row>
    <row r="1261" customFormat="false" ht="18" hidden="false" customHeight="true" outlineLevel="0" collapsed="false">
      <c r="A1261" s="32"/>
      <c r="B1261" s="42"/>
      <c r="C1261" s="32"/>
      <c r="D1261" s="33"/>
      <c r="E1261" s="32"/>
      <c r="F1261" s="32"/>
      <c r="G1261" s="58" t="str">
        <f aca="false">IF(OR($A1261="",$C1261=""),"",IF(COUNTIF(Atividades!$G$3:$G$302,IFERROR(INDEX(Equipamentos!$C$3:$C$62,MATCH($A1261,Equipamentos!$A$3:$A$62,0)),"")&amp;"|"&amp;$C1261)=0,"Fora do catálogo",""))</f>
        <v/>
      </c>
    </row>
    <row r="1262" customFormat="false" ht="18" hidden="false" customHeight="true" outlineLevel="0" collapsed="false">
      <c r="A1262" s="32"/>
      <c r="B1262" s="42"/>
      <c r="C1262" s="32"/>
      <c r="D1262" s="33"/>
      <c r="E1262" s="32"/>
      <c r="F1262" s="32"/>
      <c r="G1262" s="58" t="str">
        <f aca="false">IF(OR($A1262="",$C1262=""),"",IF(COUNTIF(Atividades!$G$3:$G$302,IFERROR(INDEX(Equipamentos!$C$3:$C$62,MATCH($A1262,Equipamentos!$A$3:$A$62,0)),"")&amp;"|"&amp;$C1262)=0,"Fora do catálogo",""))</f>
        <v/>
      </c>
    </row>
    <row r="1263" customFormat="false" ht="18" hidden="false" customHeight="true" outlineLevel="0" collapsed="false">
      <c r="A1263" s="32"/>
      <c r="B1263" s="42"/>
      <c r="C1263" s="32"/>
      <c r="D1263" s="33"/>
      <c r="E1263" s="32"/>
      <c r="F1263" s="32"/>
      <c r="G1263" s="58" t="str">
        <f aca="false">IF(OR($A1263="",$C1263=""),"",IF(COUNTIF(Atividades!$G$3:$G$302,IFERROR(INDEX(Equipamentos!$C$3:$C$62,MATCH($A1263,Equipamentos!$A$3:$A$62,0)),"")&amp;"|"&amp;$C1263)=0,"Fora do catálogo",""))</f>
        <v/>
      </c>
    </row>
    <row r="1264" customFormat="false" ht="18" hidden="false" customHeight="true" outlineLevel="0" collapsed="false">
      <c r="A1264" s="32"/>
      <c r="B1264" s="42"/>
      <c r="C1264" s="32"/>
      <c r="D1264" s="33"/>
      <c r="E1264" s="32"/>
      <c r="F1264" s="32"/>
      <c r="G1264" s="58" t="str">
        <f aca="false">IF(OR($A1264="",$C1264=""),"",IF(COUNTIF(Atividades!$G$3:$G$302,IFERROR(INDEX(Equipamentos!$C$3:$C$62,MATCH($A1264,Equipamentos!$A$3:$A$62,0)),"")&amp;"|"&amp;$C1264)=0,"Fora do catálogo",""))</f>
        <v/>
      </c>
    </row>
    <row r="1265" customFormat="false" ht="18" hidden="false" customHeight="true" outlineLevel="0" collapsed="false">
      <c r="A1265" s="32"/>
      <c r="B1265" s="42"/>
      <c r="C1265" s="32"/>
      <c r="D1265" s="33"/>
      <c r="E1265" s="32"/>
      <c r="F1265" s="32"/>
      <c r="G1265" s="58" t="str">
        <f aca="false">IF(OR($A1265="",$C1265=""),"",IF(COUNTIF(Atividades!$G$3:$G$302,IFERROR(INDEX(Equipamentos!$C$3:$C$62,MATCH($A1265,Equipamentos!$A$3:$A$62,0)),"")&amp;"|"&amp;$C1265)=0,"Fora do catálogo",""))</f>
        <v/>
      </c>
    </row>
    <row r="1266" customFormat="false" ht="18" hidden="false" customHeight="true" outlineLevel="0" collapsed="false">
      <c r="A1266" s="32"/>
      <c r="B1266" s="42"/>
      <c r="C1266" s="32"/>
      <c r="D1266" s="33"/>
      <c r="E1266" s="32"/>
      <c r="F1266" s="32"/>
      <c r="G1266" s="58" t="str">
        <f aca="false">IF(OR($A1266="",$C1266=""),"",IF(COUNTIF(Atividades!$G$3:$G$302,IFERROR(INDEX(Equipamentos!$C$3:$C$62,MATCH($A1266,Equipamentos!$A$3:$A$62,0)),"")&amp;"|"&amp;$C1266)=0,"Fora do catálogo",""))</f>
        <v/>
      </c>
    </row>
    <row r="1267" customFormat="false" ht="18" hidden="false" customHeight="true" outlineLevel="0" collapsed="false">
      <c r="A1267" s="32"/>
      <c r="B1267" s="42"/>
      <c r="C1267" s="32"/>
      <c r="D1267" s="33"/>
      <c r="E1267" s="32"/>
      <c r="F1267" s="32"/>
      <c r="G1267" s="58" t="str">
        <f aca="false">IF(OR($A1267="",$C1267=""),"",IF(COUNTIF(Atividades!$G$3:$G$302,IFERROR(INDEX(Equipamentos!$C$3:$C$62,MATCH($A1267,Equipamentos!$A$3:$A$62,0)),"")&amp;"|"&amp;$C1267)=0,"Fora do catálogo",""))</f>
        <v/>
      </c>
    </row>
    <row r="1268" customFormat="false" ht="18" hidden="false" customHeight="true" outlineLevel="0" collapsed="false">
      <c r="A1268" s="32"/>
      <c r="B1268" s="42"/>
      <c r="C1268" s="32"/>
      <c r="D1268" s="33"/>
      <c r="E1268" s="32"/>
      <c r="F1268" s="32"/>
      <c r="G1268" s="58" t="str">
        <f aca="false">IF(OR($A1268="",$C1268=""),"",IF(COUNTIF(Atividades!$G$3:$G$302,IFERROR(INDEX(Equipamentos!$C$3:$C$62,MATCH($A1268,Equipamentos!$A$3:$A$62,0)),"")&amp;"|"&amp;$C1268)=0,"Fora do catálogo",""))</f>
        <v/>
      </c>
    </row>
    <row r="1269" customFormat="false" ht="18" hidden="false" customHeight="true" outlineLevel="0" collapsed="false">
      <c r="A1269" s="32"/>
      <c r="B1269" s="42"/>
      <c r="C1269" s="32"/>
      <c r="D1269" s="33"/>
      <c r="E1269" s="32"/>
      <c r="F1269" s="32"/>
      <c r="G1269" s="58" t="str">
        <f aca="false">IF(OR($A1269="",$C1269=""),"",IF(COUNTIF(Atividades!$G$3:$G$302,IFERROR(INDEX(Equipamentos!$C$3:$C$62,MATCH($A1269,Equipamentos!$A$3:$A$62,0)),"")&amp;"|"&amp;$C1269)=0,"Fora do catálogo",""))</f>
        <v/>
      </c>
    </row>
    <row r="1270" customFormat="false" ht="18" hidden="false" customHeight="true" outlineLevel="0" collapsed="false">
      <c r="A1270" s="32"/>
      <c r="B1270" s="42"/>
      <c r="C1270" s="32"/>
      <c r="D1270" s="33"/>
      <c r="E1270" s="32"/>
      <c r="F1270" s="32"/>
      <c r="G1270" s="58" t="str">
        <f aca="false">IF(OR($A1270="",$C1270=""),"",IF(COUNTIF(Atividades!$G$3:$G$302,IFERROR(INDEX(Equipamentos!$C$3:$C$62,MATCH($A1270,Equipamentos!$A$3:$A$62,0)),"")&amp;"|"&amp;$C1270)=0,"Fora do catálogo",""))</f>
        <v/>
      </c>
    </row>
    <row r="1271" customFormat="false" ht="18" hidden="false" customHeight="true" outlineLevel="0" collapsed="false">
      <c r="A1271" s="32"/>
      <c r="B1271" s="42"/>
      <c r="C1271" s="32"/>
      <c r="D1271" s="33"/>
      <c r="E1271" s="32"/>
      <c r="F1271" s="32"/>
      <c r="G1271" s="58" t="str">
        <f aca="false">IF(OR($A1271="",$C1271=""),"",IF(COUNTIF(Atividades!$G$3:$G$302,IFERROR(INDEX(Equipamentos!$C$3:$C$62,MATCH($A1271,Equipamentos!$A$3:$A$62,0)),"")&amp;"|"&amp;$C1271)=0,"Fora do catálogo",""))</f>
        <v/>
      </c>
    </row>
    <row r="1272" customFormat="false" ht="18" hidden="false" customHeight="true" outlineLevel="0" collapsed="false">
      <c r="A1272" s="32"/>
      <c r="B1272" s="42"/>
      <c r="C1272" s="32"/>
      <c r="D1272" s="33"/>
      <c r="E1272" s="32"/>
      <c r="F1272" s="32"/>
      <c r="G1272" s="58" t="str">
        <f aca="false">IF(OR($A1272="",$C1272=""),"",IF(COUNTIF(Atividades!$G$3:$G$302,IFERROR(INDEX(Equipamentos!$C$3:$C$62,MATCH($A1272,Equipamentos!$A$3:$A$62,0)),"")&amp;"|"&amp;$C1272)=0,"Fora do catálogo",""))</f>
        <v/>
      </c>
    </row>
    <row r="1273" customFormat="false" ht="18" hidden="false" customHeight="true" outlineLevel="0" collapsed="false">
      <c r="A1273" s="32"/>
      <c r="B1273" s="42"/>
      <c r="C1273" s="32"/>
      <c r="D1273" s="33"/>
      <c r="E1273" s="32"/>
      <c r="F1273" s="32"/>
      <c r="G1273" s="58" t="str">
        <f aca="false">IF(OR($A1273="",$C1273=""),"",IF(COUNTIF(Atividades!$G$3:$G$302,IFERROR(INDEX(Equipamentos!$C$3:$C$62,MATCH($A1273,Equipamentos!$A$3:$A$62,0)),"")&amp;"|"&amp;$C1273)=0,"Fora do catálogo",""))</f>
        <v/>
      </c>
    </row>
    <row r="1274" customFormat="false" ht="18" hidden="false" customHeight="true" outlineLevel="0" collapsed="false">
      <c r="A1274" s="32"/>
      <c r="B1274" s="42"/>
      <c r="C1274" s="32"/>
      <c r="D1274" s="33"/>
      <c r="E1274" s="32"/>
      <c r="F1274" s="32"/>
      <c r="G1274" s="58" t="str">
        <f aca="false">IF(OR($A1274="",$C1274=""),"",IF(COUNTIF(Atividades!$G$3:$G$302,IFERROR(INDEX(Equipamentos!$C$3:$C$62,MATCH($A1274,Equipamentos!$A$3:$A$62,0)),"")&amp;"|"&amp;$C1274)=0,"Fora do catálogo",""))</f>
        <v/>
      </c>
    </row>
    <row r="1275" customFormat="false" ht="18" hidden="false" customHeight="true" outlineLevel="0" collapsed="false">
      <c r="A1275" s="32"/>
      <c r="B1275" s="42"/>
      <c r="C1275" s="32"/>
      <c r="D1275" s="33"/>
      <c r="E1275" s="32"/>
      <c r="F1275" s="32"/>
      <c r="G1275" s="58" t="str">
        <f aca="false">IF(OR($A1275="",$C1275=""),"",IF(COUNTIF(Atividades!$G$3:$G$302,IFERROR(INDEX(Equipamentos!$C$3:$C$62,MATCH($A1275,Equipamentos!$A$3:$A$62,0)),"")&amp;"|"&amp;$C1275)=0,"Fora do catálogo",""))</f>
        <v/>
      </c>
    </row>
    <row r="1276" customFormat="false" ht="18" hidden="false" customHeight="true" outlineLevel="0" collapsed="false">
      <c r="A1276" s="32"/>
      <c r="B1276" s="42"/>
      <c r="C1276" s="32"/>
      <c r="D1276" s="33"/>
      <c r="E1276" s="32"/>
      <c r="F1276" s="32"/>
      <c r="G1276" s="58" t="str">
        <f aca="false">IF(OR($A1276="",$C1276=""),"",IF(COUNTIF(Atividades!$G$3:$G$302,IFERROR(INDEX(Equipamentos!$C$3:$C$62,MATCH($A1276,Equipamentos!$A$3:$A$62,0)),"")&amp;"|"&amp;$C1276)=0,"Fora do catálogo",""))</f>
        <v/>
      </c>
    </row>
    <row r="1277" customFormat="false" ht="18" hidden="false" customHeight="true" outlineLevel="0" collapsed="false">
      <c r="A1277" s="32"/>
      <c r="B1277" s="42"/>
      <c r="C1277" s="32"/>
      <c r="D1277" s="33"/>
      <c r="E1277" s="32"/>
      <c r="F1277" s="32"/>
      <c r="G1277" s="58" t="str">
        <f aca="false">IF(OR($A1277="",$C1277=""),"",IF(COUNTIF(Atividades!$G$3:$G$302,IFERROR(INDEX(Equipamentos!$C$3:$C$62,MATCH($A1277,Equipamentos!$A$3:$A$62,0)),"")&amp;"|"&amp;$C1277)=0,"Fora do catálogo",""))</f>
        <v/>
      </c>
    </row>
    <row r="1278" customFormat="false" ht="18" hidden="false" customHeight="true" outlineLevel="0" collapsed="false">
      <c r="A1278" s="32"/>
      <c r="B1278" s="42"/>
      <c r="C1278" s="32"/>
      <c r="D1278" s="33"/>
      <c r="E1278" s="32"/>
      <c r="F1278" s="32"/>
      <c r="G1278" s="58" t="str">
        <f aca="false">IF(OR($A1278="",$C1278=""),"",IF(COUNTIF(Atividades!$G$3:$G$302,IFERROR(INDEX(Equipamentos!$C$3:$C$62,MATCH($A1278,Equipamentos!$A$3:$A$62,0)),"")&amp;"|"&amp;$C1278)=0,"Fora do catálogo",""))</f>
        <v/>
      </c>
    </row>
    <row r="1279" customFormat="false" ht="18" hidden="false" customHeight="true" outlineLevel="0" collapsed="false">
      <c r="A1279" s="32"/>
      <c r="B1279" s="42"/>
      <c r="C1279" s="32"/>
      <c r="D1279" s="33"/>
      <c r="E1279" s="32"/>
      <c r="F1279" s="32"/>
      <c r="G1279" s="58" t="str">
        <f aca="false">IF(OR($A1279="",$C1279=""),"",IF(COUNTIF(Atividades!$G$3:$G$302,IFERROR(INDEX(Equipamentos!$C$3:$C$62,MATCH($A1279,Equipamentos!$A$3:$A$62,0)),"")&amp;"|"&amp;$C1279)=0,"Fora do catálogo",""))</f>
        <v/>
      </c>
    </row>
    <row r="1280" customFormat="false" ht="18" hidden="false" customHeight="true" outlineLevel="0" collapsed="false">
      <c r="A1280" s="32"/>
      <c r="B1280" s="42"/>
      <c r="C1280" s="32"/>
      <c r="D1280" s="33"/>
      <c r="E1280" s="32"/>
      <c r="F1280" s="32"/>
      <c r="G1280" s="58" t="str">
        <f aca="false">IF(OR($A1280="",$C1280=""),"",IF(COUNTIF(Atividades!$G$3:$G$302,IFERROR(INDEX(Equipamentos!$C$3:$C$62,MATCH($A1280,Equipamentos!$A$3:$A$62,0)),"")&amp;"|"&amp;$C1280)=0,"Fora do catálogo",""))</f>
        <v/>
      </c>
    </row>
    <row r="1281" customFormat="false" ht="18" hidden="false" customHeight="true" outlineLevel="0" collapsed="false">
      <c r="A1281" s="32"/>
      <c r="B1281" s="42"/>
      <c r="C1281" s="32"/>
      <c r="D1281" s="33"/>
      <c r="E1281" s="32"/>
      <c r="F1281" s="32"/>
      <c r="G1281" s="58" t="str">
        <f aca="false">IF(OR($A1281="",$C1281=""),"",IF(COUNTIF(Atividades!$G$3:$G$302,IFERROR(INDEX(Equipamentos!$C$3:$C$62,MATCH($A1281,Equipamentos!$A$3:$A$62,0)),"")&amp;"|"&amp;$C1281)=0,"Fora do catálogo",""))</f>
        <v/>
      </c>
    </row>
    <row r="1282" customFormat="false" ht="18" hidden="false" customHeight="true" outlineLevel="0" collapsed="false">
      <c r="A1282" s="32"/>
      <c r="B1282" s="42"/>
      <c r="C1282" s="32"/>
      <c r="D1282" s="33"/>
      <c r="E1282" s="32"/>
      <c r="F1282" s="32"/>
      <c r="G1282" s="58" t="str">
        <f aca="false">IF(OR($A1282="",$C1282=""),"",IF(COUNTIF(Atividades!$G$3:$G$302,IFERROR(INDEX(Equipamentos!$C$3:$C$62,MATCH($A1282,Equipamentos!$A$3:$A$62,0)),"")&amp;"|"&amp;$C1282)=0,"Fora do catálogo",""))</f>
        <v/>
      </c>
    </row>
    <row r="1283" customFormat="false" ht="18" hidden="false" customHeight="true" outlineLevel="0" collapsed="false">
      <c r="A1283" s="32"/>
      <c r="B1283" s="42"/>
      <c r="C1283" s="32"/>
      <c r="D1283" s="33"/>
      <c r="E1283" s="32"/>
      <c r="F1283" s="32"/>
      <c r="G1283" s="58" t="str">
        <f aca="false">IF(OR($A1283="",$C1283=""),"",IF(COUNTIF(Atividades!$G$3:$G$302,IFERROR(INDEX(Equipamentos!$C$3:$C$62,MATCH($A1283,Equipamentos!$A$3:$A$62,0)),"")&amp;"|"&amp;$C1283)=0,"Fora do catálogo",""))</f>
        <v/>
      </c>
    </row>
    <row r="1284" customFormat="false" ht="18" hidden="false" customHeight="true" outlineLevel="0" collapsed="false">
      <c r="A1284" s="32"/>
      <c r="B1284" s="42"/>
      <c r="C1284" s="32"/>
      <c r="D1284" s="33"/>
      <c r="E1284" s="32"/>
      <c r="F1284" s="32"/>
      <c r="G1284" s="58" t="str">
        <f aca="false">IF(OR($A1284="",$C1284=""),"",IF(COUNTIF(Atividades!$G$3:$G$302,IFERROR(INDEX(Equipamentos!$C$3:$C$62,MATCH($A1284,Equipamentos!$A$3:$A$62,0)),"")&amp;"|"&amp;$C1284)=0,"Fora do catálogo",""))</f>
        <v/>
      </c>
    </row>
    <row r="1285" customFormat="false" ht="18" hidden="false" customHeight="true" outlineLevel="0" collapsed="false">
      <c r="A1285" s="32"/>
      <c r="B1285" s="42"/>
      <c r="C1285" s="32"/>
      <c r="D1285" s="33"/>
      <c r="E1285" s="32"/>
      <c r="F1285" s="32"/>
      <c r="G1285" s="58" t="str">
        <f aca="false">IF(OR($A1285="",$C1285=""),"",IF(COUNTIF(Atividades!$G$3:$G$302,IFERROR(INDEX(Equipamentos!$C$3:$C$62,MATCH($A1285,Equipamentos!$A$3:$A$62,0)),"")&amp;"|"&amp;$C1285)=0,"Fora do catálogo",""))</f>
        <v/>
      </c>
    </row>
    <row r="1286" customFormat="false" ht="18" hidden="false" customHeight="true" outlineLevel="0" collapsed="false">
      <c r="A1286" s="32"/>
      <c r="B1286" s="42"/>
      <c r="C1286" s="32"/>
      <c r="D1286" s="33"/>
      <c r="E1286" s="32"/>
      <c r="F1286" s="32"/>
      <c r="G1286" s="58" t="str">
        <f aca="false">IF(OR($A1286="",$C1286=""),"",IF(COUNTIF(Atividades!$G$3:$G$302,IFERROR(INDEX(Equipamentos!$C$3:$C$62,MATCH($A1286,Equipamentos!$A$3:$A$62,0)),"")&amp;"|"&amp;$C1286)=0,"Fora do catálogo",""))</f>
        <v/>
      </c>
    </row>
    <row r="1287" customFormat="false" ht="18" hidden="false" customHeight="true" outlineLevel="0" collapsed="false">
      <c r="A1287" s="32"/>
      <c r="B1287" s="42"/>
      <c r="C1287" s="32"/>
      <c r="D1287" s="33"/>
      <c r="E1287" s="32"/>
      <c r="F1287" s="32"/>
      <c r="G1287" s="58" t="str">
        <f aca="false">IF(OR($A1287="",$C1287=""),"",IF(COUNTIF(Atividades!$G$3:$G$302,IFERROR(INDEX(Equipamentos!$C$3:$C$62,MATCH($A1287,Equipamentos!$A$3:$A$62,0)),"")&amp;"|"&amp;$C1287)=0,"Fora do catálogo",""))</f>
        <v/>
      </c>
    </row>
    <row r="1288" customFormat="false" ht="18" hidden="false" customHeight="true" outlineLevel="0" collapsed="false">
      <c r="A1288" s="32"/>
      <c r="B1288" s="42"/>
      <c r="C1288" s="32"/>
      <c r="D1288" s="33"/>
      <c r="E1288" s="32"/>
      <c r="F1288" s="32"/>
      <c r="G1288" s="58" t="str">
        <f aca="false">IF(OR($A1288="",$C1288=""),"",IF(COUNTIF(Atividades!$G$3:$G$302,IFERROR(INDEX(Equipamentos!$C$3:$C$62,MATCH($A1288,Equipamentos!$A$3:$A$62,0)),"")&amp;"|"&amp;$C1288)=0,"Fora do catálogo",""))</f>
        <v/>
      </c>
    </row>
    <row r="1289" customFormat="false" ht="18" hidden="false" customHeight="true" outlineLevel="0" collapsed="false">
      <c r="A1289" s="32"/>
      <c r="B1289" s="42"/>
      <c r="C1289" s="32"/>
      <c r="D1289" s="33"/>
      <c r="E1289" s="32"/>
      <c r="F1289" s="32"/>
      <c r="G1289" s="58" t="str">
        <f aca="false">IF(OR($A1289="",$C1289=""),"",IF(COUNTIF(Atividades!$G$3:$G$302,IFERROR(INDEX(Equipamentos!$C$3:$C$62,MATCH($A1289,Equipamentos!$A$3:$A$62,0)),"")&amp;"|"&amp;$C1289)=0,"Fora do catálogo",""))</f>
        <v/>
      </c>
    </row>
    <row r="1290" customFormat="false" ht="18" hidden="false" customHeight="true" outlineLevel="0" collapsed="false">
      <c r="A1290" s="32"/>
      <c r="B1290" s="42"/>
      <c r="C1290" s="32"/>
      <c r="D1290" s="33"/>
      <c r="E1290" s="32"/>
      <c r="F1290" s="32"/>
      <c r="G1290" s="58" t="str">
        <f aca="false">IF(OR($A1290="",$C1290=""),"",IF(COUNTIF(Atividades!$G$3:$G$302,IFERROR(INDEX(Equipamentos!$C$3:$C$62,MATCH($A1290,Equipamentos!$A$3:$A$62,0)),"")&amp;"|"&amp;$C1290)=0,"Fora do catálogo",""))</f>
        <v/>
      </c>
    </row>
    <row r="1291" customFormat="false" ht="18" hidden="false" customHeight="true" outlineLevel="0" collapsed="false">
      <c r="A1291" s="32"/>
      <c r="B1291" s="42"/>
      <c r="C1291" s="32"/>
      <c r="D1291" s="33"/>
      <c r="E1291" s="32"/>
      <c r="F1291" s="32"/>
      <c r="G1291" s="58" t="str">
        <f aca="false">IF(OR($A1291="",$C1291=""),"",IF(COUNTIF(Atividades!$G$3:$G$302,IFERROR(INDEX(Equipamentos!$C$3:$C$62,MATCH($A1291,Equipamentos!$A$3:$A$62,0)),"")&amp;"|"&amp;$C1291)=0,"Fora do catálogo",""))</f>
        <v/>
      </c>
    </row>
    <row r="1292" customFormat="false" ht="18" hidden="false" customHeight="true" outlineLevel="0" collapsed="false">
      <c r="A1292" s="32"/>
      <c r="B1292" s="42"/>
      <c r="C1292" s="32"/>
      <c r="D1292" s="33"/>
      <c r="E1292" s="32"/>
      <c r="F1292" s="32"/>
      <c r="G1292" s="58" t="str">
        <f aca="false">IF(OR($A1292="",$C1292=""),"",IF(COUNTIF(Atividades!$G$3:$G$302,IFERROR(INDEX(Equipamentos!$C$3:$C$62,MATCH($A1292,Equipamentos!$A$3:$A$62,0)),"")&amp;"|"&amp;$C1292)=0,"Fora do catálogo",""))</f>
        <v/>
      </c>
    </row>
    <row r="1293" customFormat="false" ht="18" hidden="false" customHeight="true" outlineLevel="0" collapsed="false">
      <c r="A1293" s="32"/>
      <c r="B1293" s="42"/>
      <c r="C1293" s="32"/>
      <c r="D1293" s="33"/>
      <c r="E1293" s="32"/>
      <c r="F1293" s="32"/>
      <c r="G1293" s="58" t="str">
        <f aca="false">IF(OR($A1293="",$C1293=""),"",IF(COUNTIF(Atividades!$G$3:$G$302,IFERROR(INDEX(Equipamentos!$C$3:$C$62,MATCH($A1293,Equipamentos!$A$3:$A$62,0)),"")&amp;"|"&amp;$C1293)=0,"Fora do catálogo",""))</f>
        <v/>
      </c>
    </row>
    <row r="1294" customFormat="false" ht="18" hidden="false" customHeight="true" outlineLevel="0" collapsed="false">
      <c r="A1294" s="32"/>
      <c r="B1294" s="42"/>
      <c r="C1294" s="32"/>
      <c r="D1294" s="33"/>
      <c r="E1294" s="32"/>
      <c r="F1294" s="32"/>
      <c r="G1294" s="58" t="str">
        <f aca="false">IF(OR($A1294="",$C1294=""),"",IF(COUNTIF(Atividades!$G$3:$G$302,IFERROR(INDEX(Equipamentos!$C$3:$C$62,MATCH($A1294,Equipamentos!$A$3:$A$62,0)),"")&amp;"|"&amp;$C1294)=0,"Fora do catálogo",""))</f>
        <v/>
      </c>
    </row>
    <row r="1295" customFormat="false" ht="18" hidden="false" customHeight="true" outlineLevel="0" collapsed="false">
      <c r="A1295" s="32"/>
      <c r="B1295" s="42"/>
      <c r="C1295" s="32"/>
      <c r="D1295" s="33"/>
      <c r="E1295" s="32"/>
      <c r="F1295" s="32"/>
      <c r="G1295" s="58" t="str">
        <f aca="false">IF(OR($A1295="",$C1295=""),"",IF(COUNTIF(Atividades!$G$3:$G$302,IFERROR(INDEX(Equipamentos!$C$3:$C$62,MATCH($A1295,Equipamentos!$A$3:$A$62,0)),"")&amp;"|"&amp;$C1295)=0,"Fora do catálogo",""))</f>
        <v/>
      </c>
    </row>
    <row r="1296" customFormat="false" ht="18" hidden="false" customHeight="true" outlineLevel="0" collapsed="false">
      <c r="A1296" s="32"/>
      <c r="B1296" s="42"/>
      <c r="C1296" s="32"/>
      <c r="D1296" s="33"/>
      <c r="E1296" s="32"/>
      <c r="F1296" s="32"/>
      <c r="G1296" s="58" t="str">
        <f aca="false">IF(OR($A1296="",$C1296=""),"",IF(COUNTIF(Atividades!$G$3:$G$302,IFERROR(INDEX(Equipamentos!$C$3:$C$62,MATCH($A1296,Equipamentos!$A$3:$A$62,0)),"")&amp;"|"&amp;$C1296)=0,"Fora do catálogo",""))</f>
        <v/>
      </c>
    </row>
    <row r="1297" customFormat="false" ht="18" hidden="false" customHeight="true" outlineLevel="0" collapsed="false">
      <c r="A1297" s="32"/>
      <c r="B1297" s="42"/>
      <c r="C1297" s="32"/>
      <c r="D1297" s="33"/>
      <c r="E1297" s="32"/>
      <c r="F1297" s="32"/>
      <c r="G1297" s="58" t="str">
        <f aca="false">IF(OR($A1297="",$C1297=""),"",IF(COUNTIF(Atividades!$G$3:$G$302,IFERROR(INDEX(Equipamentos!$C$3:$C$62,MATCH($A1297,Equipamentos!$A$3:$A$62,0)),"")&amp;"|"&amp;$C1297)=0,"Fora do catálogo",""))</f>
        <v/>
      </c>
    </row>
    <row r="1298" customFormat="false" ht="18" hidden="false" customHeight="true" outlineLevel="0" collapsed="false">
      <c r="A1298" s="32"/>
      <c r="B1298" s="42"/>
      <c r="C1298" s="32"/>
      <c r="D1298" s="33"/>
      <c r="E1298" s="32"/>
      <c r="F1298" s="32"/>
      <c r="G1298" s="58" t="str">
        <f aca="false">IF(OR($A1298="",$C1298=""),"",IF(COUNTIF(Atividades!$G$3:$G$302,IFERROR(INDEX(Equipamentos!$C$3:$C$62,MATCH($A1298,Equipamentos!$A$3:$A$62,0)),"")&amp;"|"&amp;$C1298)=0,"Fora do catálogo",""))</f>
        <v/>
      </c>
    </row>
    <row r="1299" customFormat="false" ht="18" hidden="false" customHeight="true" outlineLevel="0" collapsed="false">
      <c r="A1299" s="32"/>
      <c r="B1299" s="42"/>
      <c r="C1299" s="32"/>
      <c r="D1299" s="33"/>
      <c r="E1299" s="32"/>
      <c r="F1299" s="32"/>
      <c r="G1299" s="58" t="str">
        <f aca="false">IF(OR($A1299="",$C1299=""),"",IF(COUNTIF(Atividades!$G$3:$G$302,IFERROR(INDEX(Equipamentos!$C$3:$C$62,MATCH($A1299,Equipamentos!$A$3:$A$62,0)),"")&amp;"|"&amp;$C1299)=0,"Fora do catálogo",""))</f>
        <v/>
      </c>
    </row>
    <row r="1300" customFormat="false" ht="18" hidden="false" customHeight="true" outlineLevel="0" collapsed="false">
      <c r="A1300" s="32"/>
      <c r="B1300" s="42"/>
      <c r="C1300" s="32"/>
      <c r="D1300" s="33"/>
      <c r="E1300" s="32"/>
      <c r="F1300" s="32"/>
      <c r="G1300" s="58" t="str">
        <f aca="false">IF(OR($A1300="",$C1300=""),"",IF(COUNTIF(Atividades!$G$3:$G$302,IFERROR(INDEX(Equipamentos!$C$3:$C$62,MATCH($A1300,Equipamentos!$A$3:$A$62,0)),"")&amp;"|"&amp;$C1300)=0,"Fora do catálogo",""))</f>
        <v/>
      </c>
    </row>
    <row r="1301" customFormat="false" ht="18" hidden="false" customHeight="true" outlineLevel="0" collapsed="false">
      <c r="A1301" s="32"/>
      <c r="B1301" s="42"/>
      <c r="C1301" s="32"/>
      <c r="D1301" s="33"/>
      <c r="E1301" s="32"/>
      <c r="F1301" s="32"/>
      <c r="G1301" s="58" t="str">
        <f aca="false">IF(OR($A1301="",$C1301=""),"",IF(COUNTIF(Atividades!$G$3:$G$302,IFERROR(INDEX(Equipamentos!$C$3:$C$62,MATCH($A1301,Equipamentos!$A$3:$A$62,0)),"")&amp;"|"&amp;$C1301)=0,"Fora do catálogo",""))</f>
        <v/>
      </c>
    </row>
    <row r="1302" customFormat="false" ht="18" hidden="false" customHeight="true" outlineLevel="0" collapsed="false">
      <c r="A1302" s="32"/>
      <c r="B1302" s="42"/>
      <c r="C1302" s="32"/>
      <c r="D1302" s="33"/>
      <c r="E1302" s="32"/>
      <c r="F1302" s="32"/>
      <c r="G1302" s="58" t="str">
        <f aca="false">IF(OR($A1302="",$C1302=""),"",IF(COUNTIF(Atividades!$G$3:$G$302,IFERROR(INDEX(Equipamentos!$C$3:$C$62,MATCH($A1302,Equipamentos!$A$3:$A$62,0)),"")&amp;"|"&amp;$C1302)=0,"Fora do catálogo",""))</f>
        <v/>
      </c>
    </row>
    <row r="1303" customFormat="false" ht="18" hidden="false" customHeight="true" outlineLevel="0" collapsed="false">
      <c r="A1303" s="32"/>
      <c r="B1303" s="42"/>
      <c r="C1303" s="32"/>
      <c r="D1303" s="33"/>
      <c r="E1303" s="32"/>
      <c r="F1303" s="32"/>
      <c r="G1303" s="58" t="str">
        <f aca="false">IF(OR($A1303="",$C1303=""),"",IF(COUNTIF(Atividades!$G$3:$G$302,IFERROR(INDEX(Equipamentos!$C$3:$C$62,MATCH($A1303,Equipamentos!$A$3:$A$62,0)),"")&amp;"|"&amp;$C1303)=0,"Fora do catálogo",""))</f>
        <v/>
      </c>
    </row>
    <row r="1304" customFormat="false" ht="18" hidden="false" customHeight="true" outlineLevel="0" collapsed="false">
      <c r="A1304" s="32"/>
      <c r="B1304" s="42"/>
      <c r="C1304" s="32"/>
      <c r="D1304" s="33"/>
      <c r="E1304" s="32"/>
      <c r="F1304" s="32"/>
      <c r="G1304" s="58" t="str">
        <f aca="false">IF(OR($A1304="",$C1304=""),"",IF(COUNTIF(Atividades!$G$3:$G$302,IFERROR(INDEX(Equipamentos!$C$3:$C$62,MATCH($A1304,Equipamentos!$A$3:$A$62,0)),"")&amp;"|"&amp;$C1304)=0,"Fora do catálogo",""))</f>
        <v/>
      </c>
    </row>
    <row r="1305" customFormat="false" ht="18" hidden="false" customHeight="true" outlineLevel="0" collapsed="false">
      <c r="A1305" s="32"/>
      <c r="B1305" s="42"/>
      <c r="C1305" s="32"/>
      <c r="D1305" s="33"/>
      <c r="E1305" s="32"/>
      <c r="F1305" s="32"/>
      <c r="G1305" s="58" t="str">
        <f aca="false">IF(OR($A1305="",$C1305=""),"",IF(COUNTIF(Atividades!$G$3:$G$302,IFERROR(INDEX(Equipamentos!$C$3:$C$62,MATCH($A1305,Equipamentos!$A$3:$A$62,0)),"")&amp;"|"&amp;$C1305)=0,"Fora do catálogo",""))</f>
        <v/>
      </c>
    </row>
    <row r="1306" customFormat="false" ht="18" hidden="false" customHeight="true" outlineLevel="0" collapsed="false">
      <c r="A1306" s="32"/>
      <c r="B1306" s="42"/>
      <c r="C1306" s="32"/>
      <c r="D1306" s="33"/>
      <c r="E1306" s="32"/>
      <c r="F1306" s="32"/>
      <c r="G1306" s="58" t="str">
        <f aca="false">IF(OR($A1306="",$C1306=""),"",IF(COUNTIF(Atividades!$G$3:$G$302,IFERROR(INDEX(Equipamentos!$C$3:$C$62,MATCH($A1306,Equipamentos!$A$3:$A$62,0)),"")&amp;"|"&amp;$C1306)=0,"Fora do catálogo",""))</f>
        <v/>
      </c>
    </row>
    <row r="1307" customFormat="false" ht="18" hidden="false" customHeight="true" outlineLevel="0" collapsed="false">
      <c r="A1307" s="32"/>
      <c r="B1307" s="42"/>
      <c r="C1307" s="32"/>
      <c r="D1307" s="33"/>
      <c r="E1307" s="32"/>
      <c r="F1307" s="32"/>
      <c r="G1307" s="58" t="str">
        <f aca="false">IF(OR($A1307="",$C1307=""),"",IF(COUNTIF(Atividades!$G$3:$G$302,IFERROR(INDEX(Equipamentos!$C$3:$C$62,MATCH($A1307,Equipamentos!$A$3:$A$62,0)),"")&amp;"|"&amp;$C1307)=0,"Fora do catálogo",""))</f>
        <v/>
      </c>
    </row>
    <row r="1308" customFormat="false" ht="18" hidden="false" customHeight="true" outlineLevel="0" collapsed="false">
      <c r="A1308" s="32"/>
      <c r="B1308" s="42"/>
      <c r="C1308" s="32"/>
      <c r="D1308" s="33"/>
      <c r="E1308" s="32"/>
      <c r="F1308" s="32"/>
      <c r="G1308" s="58" t="str">
        <f aca="false">IF(OR($A1308="",$C1308=""),"",IF(COUNTIF(Atividades!$G$3:$G$302,IFERROR(INDEX(Equipamentos!$C$3:$C$62,MATCH($A1308,Equipamentos!$A$3:$A$62,0)),"")&amp;"|"&amp;$C1308)=0,"Fora do catálogo",""))</f>
        <v/>
      </c>
    </row>
    <row r="1309" customFormat="false" ht="18" hidden="false" customHeight="true" outlineLevel="0" collapsed="false">
      <c r="A1309" s="32"/>
      <c r="B1309" s="42"/>
      <c r="C1309" s="32"/>
      <c r="D1309" s="33"/>
      <c r="E1309" s="32"/>
      <c r="F1309" s="32"/>
      <c r="G1309" s="58" t="str">
        <f aca="false">IF(OR($A1309="",$C1309=""),"",IF(COUNTIF(Atividades!$G$3:$G$302,IFERROR(INDEX(Equipamentos!$C$3:$C$62,MATCH($A1309,Equipamentos!$A$3:$A$62,0)),"")&amp;"|"&amp;$C1309)=0,"Fora do catálogo",""))</f>
        <v/>
      </c>
    </row>
    <row r="1310" customFormat="false" ht="18" hidden="false" customHeight="true" outlineLevel="0" collapsed="false">
      <c r="A1310" s="32"/>
      <c r="B1310" s="42"/>
      <c r="C1310" s="32"/>
      <c r="D1310" s="33"/>
      <c r="E1310" s="32"/>
      <c r="F1310" s="32"/>
      <c r="G1310" s="58" t="str">
        <f aca="false">IF(OR($A1310="",$C1310=""),"",IF(COUNTIF(Atividades!$G$3:$G$302,IFERROR(INDEX(Equipamentos!$C$3:$C$62,MATCH($A1310,Equipamentos!$A$3:$A$62,0)),"")&amp;"|"&amp;$C1310)=0,"Fora do catálogo",""))</f>
        <v/>
      </c>
    </row>
    <row r="1311" customFormat="false" ht="18" hidden="false" customHeight="true" outlineLevel="0" collapsed="false">
      <c r="A1311" s="32"/>
      <c r="B1311" s="42"/>
      <c r="C1311" s="32"/>
      <c r="D1311" s="33"/>
      <c r="E1311" s="32"/>
      <c r="F1311" s="32"/>
      <c r="G1311" s="58" t="str">
        <f aca="false">IF(OR($A1311="",$C1311=""),"",IF(COUNTIF(Atividades!$G$3:$G$302,IFERROR(INDEX(Equipamentos!$C$3:$C$62,MATCH($A1311,Equipamentos!$A$3:$A$62,0)),"")&amp;"|"&amp;$C1311)=0,"Fora do catálogo",""))</f>
        <v/>
      </c>
    </row>
    <row r="1312" customFormat="false" ht="18" hidden="false" customHeight="true" outlineLevel="0" collapsed="false">
      <c r="A1312" s="32"/>
      <c r="B1312" s="42"/>
      <c r="C1312" s="32"/>
      <c r="D1312" s="33"/>
      <c r="E1312" s="32"/>
      <c r="F1312" s="32"/>
      <c r="G1312" s="58" t="str">
        <f aca="false">IF(OR($A1312="",$C1312=""),"",IF(COUNTIF(Atividades!$G$3:$G$302,IFERROR(INDEX(Equipamentos!$C$3:$C$62,MATCH($A1312,Equipamentos!$A$3:$A$62,0)),"")&amp;"|"&amp;$C1312)=0,"Fora do catálogo",""))</f>
        <v/>
      </c>
    </row>
    <row r="1313" customFormat="false" ht="18" hidden="false" customHeight="true" outlineLevel="0" collapsed="false">
      <c r="A1313" s="32"/>
      <c r="B1313" s="42"/>
      <c r="C1313" s="32"/>
      <c r="D1313" s="33"/>
      <c r="E1313" s="32"/>
      <c r="F1313" s="32"/>
      <c r="G1313" s="58" t="str">
        <f aca="false">IF(OR($A1313="",$C1313=""),"",IF(COUNTIF(Atividades!$G$3:$G$302,IFERROR(INDEX(Equipamentos!$C$3:$C$62,MATCH($A1313,Equipamentos!$A$3:$A$62,0)),"")&amp;"|"&amp;$C1313)=0,"Fora do catálogo",""))</f>
        <v/>
      </c>
    </row>
    <row r="1314" customFormat="false" ht="18" hidden="false" customHeight="true" outlineLevel="0" collapsed="false">
      <c r="A1314" s="32"/>
      <c r="B1314" s="42"/>
      <c r="C1314" s="32"/>
      <c r="D1314" s="33"/>
      <c r="E1314" s="32"/>
      <c r="F1314" s="32"/>
      <c r="G1314" s="58" t="str">
        <f aca="false">IF(OR($A1314="",$C1314=""),"",IF(COUNTIF(Atividades!$G$3:$G$302,IFERROR(INDEX(Equipamentos!$C$3:$C$62,MATCH($A1314,Equipamentos!$A$3:$A$62,0)),"")&amp;"|"&amp;$C1314)=0,"Fora do catálogo",""))</f>
        <v/>
      </c>
    </row>
    <row r="1315" customFormat="false" ht="18" hidden="false" customHeight="true" outlineLevel="0" collapsed="false">
      <c r="A1315" s="32"/>
      <c r="B1315" s="42"/>
      <c r="C1315" s="32"/>
      <c r="D1315" s="33"/>
      <c r="E1315" s="32"/>
      <c r="F1315" s="32"/>
      <c r="G1315" s="58" t="str">
        <f aca="false">IF(OR($A1315="",$C1315=""),"",IF(COUNTIF(Atividades!$G$3:$G$302,IFERROR(INDEX(Equipamentos!$C$3:$C$62,MATCH($A1315,Equipamentos!$A$3:$A$62,0)),"")&amp;"|"&amp;$C1315)=0,"Fora do catálogo",""))</f>
        <v/>
      </c>
    </row>
    <row r="1316" customFormat="false" ht="18" hidden="false" customHeight="true" outlineLevel="0" collapsed="false">
      <c r="A1316" s="32"/>
      <c r="B1316" s="42"/>
      <c r="C1316" s="32"/>
      <c r="D1316" s="33"/>
      <c r="E1316" s="32"/>
      <c r="F1316" s="32"/>
      <c r="G1316" s="58" t="str">
        <f aca="false">IF(OR($A1316="",$C1316=""),"",IF(COUNTIF(Atividades!$G$3:$G$302,IFERROR(INDEX(Equipamentos!$C$3:$C$62,MATCH($A1316,Equipamentos!$A$3:$A$62,0)),"")&amp;"|"&amp;$C1316)=0,"Fora do catálogo",""))</f>
        <v/>
      </c>
    </row>
    <row r="1317" customFormat="false" ht="18" hidden="false" customHeight="true" outlineLevel="0" collapsed="false">
      <c r="A1317" s="32"/>
      <c r="B1317" s="42"/>
      <c r="C1317" s="32"/>
      <c r="D1317" s="33"/>
      <c r="E1317" s="32"/>
      <c r="F1317" s="32"/>
      <c r="G1317" s="58" t="str">
        <f aca="false">IF(OR($A1317="",$C1317=""),"",IF(COUNTIF(Atividades!$G$3:$G$302,IFERROR(INDEX(Equipamentos!$C$3:$C$62,MATCH($A1317,Equipamentos!$A$3:$A$62,0)),"")&amp;"|"&amp;$C1317)=0,"Fora do catálogo",""))</f>
        <v/>
      </c>
    </row>
    <row r="1318" customFormat="false" ht="18" hidden="false" customHeight="true" outlineLevel="0" collapsed="false">
      <c r="A1318" s="32"/>
      <c r="B1318" s="42"/>
      <c r="C1318" s="32"/>
      <c r="D1318" s="33"/>
      <c r="E1318" s="32"/>
      <c r="F1318" s="32"/>
      <c r="G1318" s="58" t="str">
        <f aca="false">IF(OR($A1318="",$C1318=""),"",IF(COUNTIF(Atividades!$G$3:$G$302,IFERROR(INDEX(Equipamentos!$C$3:$C$62,MATCH($A1318,Equipamentos!$A$3:$A$62,0)),"")&amp;"|"&amp;$C1318)=0,"Fora do catálogo",""))</f>
        <v/>
      </c>
    </row>
    <row r="1319" customFormat="false" ht="18" hidden="false" customHeight="true" outlineLevel="0" collapsed="false">
      <c r="A1319" s="32"/>
      <c r="B1319" s="42"/>
      <c r="C1319" s="32"/>
      <c r="D1319" s="33"/>
      <c r="E1319" s="32"/>
      <c r="F1319" s="32"/>
      <c r="G1319" s="58" t="str">
        <f aca="false">IF(OR($A1319="",$C1319=""),"",IF(COUNTIF(Atividades!$G$3:$G$302,IFERROR(INDEX(Equipamentos!$C$3:$C$62,MATCH($A1319,Equipamentos!$A$3:$A$62,0)),"")&amp;"|"&amp;$C1319)=0,"Fora do catálogo",""))</f>
        <v/>
      </c>
    </row>
    <row r="1320" customFormat="false" ht="18" hidden="false" customHeight="true" outlineLevel="0" collapsed="false">
      <c r="A1320" s="32"/>
      <c r="B1320" s="42"/>
      <c r="C1320" s="32"/>
      <c r="D1320" s="33"/>
      <c r="E1320" s="32"/>
      <c r="F1320" s="32"/>
      <c r="G1320" s="58" t="str">
        <f aca="false">IF(OR($A1320="",$C1320=""),"",IF(COUNTIF(Atividades!$G$3:$G$302,IFERROR(INDEX(Equipamentos!$C$3:$C$62,MATCH($A1320,Equipamentos!$A$3:$A$62,0)),"")&amp;"|"&amp;$C1320)=0,"Fora do catálogo",""))</f>
        <v/>
      </c>
    </row>
    <row r="1321" customFormat="false" ht="18" hidden="false" customHeight="true" outlineLevel="0" collapsed="false">
      <c r="A1321" s="32"/>
      <c r="B1321" s="42"/>
      <c r="C1321" s="32"/>
      <c r="D1321" s="33"/>
      <c r="E1321" s="32"/>
      <c r="F1321" s="32"/>
      <c r="G1321" s="58" t="str">
        <f aca="false">IF(OR($A1321="",$C1321=""),"",IF(COUNTIF(Atividades!$G$3:$G$302,IFERROR(INDEX(Equipamentos!$C$3:$C$62,MATCH($A1321,Equipamentos!$A$3:$A$62,0)),"")&amp;"|"&amp;$C1321)=0,"Fora do catálogo",""))</f>
        <v/>
      </c>
    </row>
    <row r="1322" customFormat="false" ht="18" hidden="false" customHeight="true" outlineLevel="0" collapsed="false">
      <c r="A1322" s="32"/>
      <c r="B1322" s="42"/>
      <c r="C1322" s="32"/>
      <c r="D1322" s="33"/>
      <c r="E1322" s="32"/>
      <c r="F1322" s="32"/>
      <c r="G1322" s="58" t="str">
        <f aca="false">IF(OR($A1322="",$C1322=""),"",IF(COUNTIF(Atividades!$G$3:$G$302,IFERROR(INDEX(Equipamentos!$C$3:$C$62,MATCH($A1322,Equipamentos!$A$3:$A$62,0)),"")&amp;"|"&amp;$C1322)=0,"Fora do catálogo",""))</f>
        <v/>
      </c>
    </row>
    <row r="1323" customFormat="false" ht="18" hidden="false" customHeight="true" outlineLevel="0" collapsed="false">
      <c r="A1323" s="32"/>
      <c r="B1323" s="42"/>
      <c r="C1323" s="32"/>
      <c r="D1323" s="33"/>
      <c r="E1323" s="32"/>
      <c r="F1323" s="32"/>
      <c r="G1323" s="58" t="str">
        <f aca="false">IF(OR($A1323="",$C1323=""),"",IF(COUNTIF(Atividades!$G$3:$G$302,IFERROR(INDEX(Equipamentos!$C$3:$C$62,MATCH($A1323,Equipamentos!$A$3:$A$62,0)),"")&amp;"|"&amp;$C1323)=0,"Fora do catálogo",""))</f>
        <v/>
      </c>
    </row>
    <row r="1324" customFormat="false" ht="18" hidden="false" customHeight="true" outlineLevel="0" collapsed="false">
      <c r="A1324" s="32"/>
      <c r="B1324" s="42"/>
      <c r="C1324" s="32"/>
      <c r="D1324" s="33"/>
      <c r="E1324" s="32"/>
      <c r="F1324" s="32"/>
      <c r="G1324" s="58" t="str">
        <f aca="false">IF(OR($A1324="",$C1324=""),"",IF(COUNTIF(Atividades!$G$3:$G$302,IFERROR(INDEX(Equipamentos!$C$3:$C$62,MATCH($A1324,Equipamentos!$A$3:$A$62,0)),"")&amp;"|"&amp;$C1324)=0,"Fora do catálogo",""))</f>
        <v/>
      </c>
    </row>
    <row r="1325" customFormat="false" ht="18" hidden="false" customHeight="true" outlineLevel="0" collapsed="false">
      <c r="A1325" s="32"/>
      <c r="B1325" s="42"/>
      <c r="C1325" s="32"/>
      <c r="D1325" s="33"/>
      <c r="E1325" s="32"/>
      <c r="F1325" s="32"/>
      <c r="G1325" s="58" t="str">
        <f aca="false">IF(OR($A1325="",$C1325=""),"",IF(COUNTIF(Atividades!$G$3:$G$302,IFERROR(INDEX(Equipamentos!$C$3:$C$62,MATCH($A1325,Equipamentos!$A$3:$A$62,0)),"")&amp;"|"&amp;$C1325)=0,"Fora do catálogo",""))</f>
        <v/>
      </c>
    </row>
    <row r="1326" customFormat="false" ht="18" hidden="false" customHeight="true" outlineLevel="0" collapsed="false">
      <c r="A1326" s="32"/>
      <c r="B1326" s="42"/>
      <c r="C1326" s="32"/>
      <c r="D1326" s="33"/>
      <c r="E1326" s="32"/>
      <c r="F1326" s="32"/>
      <c r="G1326" s="58" t="str">
        <f aca="false">IF(OR($A1326="",$C1326=""),"",IF(COUNTIF(Atividades!$G$3:$G$302,IFERROR(INDEX(Equipamentos!$C$3:$C$62,MATCH($A1326,Equipamentos!$A$3:$A$62,0)),"")&amp;"|"&amp;$C1326)=0,"Fora do catálogo",""))</f>
        <v/>
      </c>
    </row>
    <row r="1327" customFormat="false" ht="18" hidden="false" customHeight="true" outlineLevel="0" collapsed="false">
      <c r="A1327" s="32"/>
      <c r="B1327" s="42"/>
      <c r="C1327" s="32"/>
      <c r="D1327" s="33"/>
      <c r="E1327" s="32"/>
      <c r="F1327" s="32"/>
      <c r="G1327" s="58" t="str">
        <f aca="false">IF(OR($A1327="",$C1327=""),"",IF(COUNTIF(Atividades!$G$3:$G$302,IFERROR(INDEX(Equipamentos!$C$3:$C$62,MATCH($A1327,Equipamentos!$A$3:$A$62,0)),"")&amp;"|"&amp;$C1327)=0,"Fora do catálogo",""))</f>
        <v/>
      </c>
    </row>
    <row r="1328" customFormat="false" ht="18" hidden="false" customHeight="true" outlineLevel="0" collapsed="false">
      <c r="A1328" s="32"/>
      <c r="B1328" s="42"/>
      <c r="C1328" s="32"/>
      <c r="D1328" s="33"/>
      <c r="E1328" s="32"/>
      <c r="F1328" s="32"/>
      <c r="G1328" s="58" t="str">
        <f aca="false">IF(OR($A1328="",$C1328=""),"",IF(COUNTIF(Atividades!$G$3:$G$302,IFERROR(INDEX(Equipamentos!$C$3:$C$62,MATCH($A1328,Equipamentos!$A$3:$A$62,0)),"")&amp;"|"&amp;$C1328)=0,"Fora do catálogo",""))</f>
        <v/>
      </c>
    </row>
    <row r="1329" customFormat="false" ht="18" hidden="false" customHeight="true" outlineLevel="0" collapsed="false">
      <c r="A1329" s="32"/>
      <c r="B1329" s="42"/>
      <c r="C1329" s="32"/>
      <c r="D1329" s="33"/>
      <c r="E1329" s="32"/>
      <c r="F1329" s="32"/>
      <c r="G1329" s="58" t="str">
        <f aca="false">IF(OR($A1329="",$C1329=""),"",IF(COUNTIF(Atividades!$G$3:$G$302,IFERROR(INDEX(Equipamentos!$C$3:$C$62,MATCH($A1329,Equipamentos!$A$3:$A$62,0)),"")&amp;"|"&amp;$C1329)=0,"Fora do catálogo",""))</f>
        <v/>
      </c>
    </row>
    <row r="1330" customFormat="false" ht="18" hidden="false" customHeight="true" outlineLevel="0" collapsed="false">
      <c r="A1330" s="32"/>
      <c r="B1330" s="42"/>
      <c r="C1330" s="32"/>
      <c r="D1330" s="33"/>
      <c r="E1330" s="32"/>
      <c r="F1330" s="32"/>
      <c r="G1330" s="58" t="str">
        <f aca="false">IF(OR($A1330="",$C1330=""),"",IF(COUNTIF(Atividades!$G$3:$G$302,IFERROR(INDEX(Equipamentos!$C$3:$C$62,MATCH($A1330,Equipamentos!$A$3:$A$62,0)),"")&amp;"|"&amp;$C1330)=0,"Fora do catálogo",""))</f>
        <v/>
      </c>
    </row>
    <row r="1331" customFormat="false" ht="18" hidden="false" customHeight="true" outlineLevel="0" collapsed="false">
      <c r="A1331" s="32"/>
      <c r="B1331" s="42"/>
      <c r="C1331" s="32"/>
      <c r="D1331" s="33"/>
      <c r="E1331" s="32"/>
      <c r="F1331" s="32"/>
      <c r="G1331" s="58" t="str">
        <f aca="false">IF(OR($A1331="",$C1331=""),"",IF(COUNTIF(Atividades!$G$3:$G$302,IFERROR(INDEX(Equipamentos!$C$3:$C$62,MATCH($A1331,Equipamentos!$A$3:$A$62,0)),"")&amp;"|"&amp;$C1331)=0,"Fora do catálogo",""))</f>
        <v/>
      </c>
    </row>
    <row r="1332" customFormat="false" ht="18" hidden="false" customHeight="true" outlineLevel="0" collapsed="false">
      <c r="A1332" s="32"/>
      <c r="B1332" s="42"/>
      <c r="C1332" s="32"/>
      <c r="D1332" s="33"/>
      <c r="E1332" s="32"/>
      <c r="F1332" s="32"/>
      <c r="G1332" s="58" t="str">
        <f aca="false">IF(OR($A1332="",$C1332=""),"",IF(COUNTIF(Atividades!$G$3:$G$302,IFERROR(INDEX(Equipamentos!$C$3:$C$62,MATCH($A1332,Equipamentos!$A$3:$A$62,0)),"")&amp;"|"&amp;$C1332)=0,"Fora do catálogo",""))</f>
        <v/>
      </c>
    </row>
    <row r="1333" customFormat="false" ht="18" hidden="false" customHeight="true" outlineLevel="0" collapsed="false">
      <c r="A1333" s="32"/>
      <c r="B1333" s="42"/>
      <c r="C1333" s="32"/>
      <c r="D1333" s="33"/>
      <c r="E1333" s="32"/>
      <c r="F1333" s="32"/>
      <c r="G1333" s="58" t="str">
        <f aca="false">IF(OR($A1333="",$C1333=""),"",IF(COUNTIF(Atividades!$G$3:$G$302,IFERROR(INDEX(Equipamentos!$C$3:$C$62,MATCH($A1333,Equipamentos!$A$3:$A$62,0)),"")&amp;"|"&amp;$C1333)=0,"Fora do catálogo",""))</f>
        <v/>
      </c>
    </row>
    <row r="1334" customFormat="false" ht="18" hidden="false" customHeight="true" outlineLevel="0" collapsed="false">
      <c r="A1334" s="32"/>
      <c r="B1334" s="42"/>
      <c r="C1334" s="32"/>
      <c r="D1334" s="33"/>
      <c r="E1334" s="32"/>
      <c r="F1334" s="32"/>
      <c r="G1334" s="58" t="str">
        <f aca="false">IF(OR($A1334="",$C1334=""),"",IF(COUNTIF(Atividades!$G$3:$G$302,IFERROR(INDEX(Equipamentos!$C$3:$C$62,MATCH($A1334,Equipamentos!$A$3:$A$62,0)),"")&amp;"|"&amp;$C1334)=0,"Fora do catálogo",""))</f>
        <v/>
      </c>
    </row>
    <row r="1335" customFormat="false" ht="18" hidden="false" customHeight="true" outlineLevel="0" collapsed="false">
      <c r="A1335" s="32"/>
      <c r="B1335" s="42"/>
      <c r="C1335" s="32"/>
      <c r="D1335" s="33"/>
      <c r="E1335" s="32"/>
      <c r="F1335" s="32"/>
      <c r="G1335" s="58" t="str">
        <f aca="false">IF(OR($A1335="",$C1335=""),"",IF(COUNTIF(Atividades!$G$3:$G$302,IFERROR(INDEX(Equipamentos!$C$3:$C$62,MATCH($A1335,Equipamentos!$A$3:$A$62,0)),"")&amp;"|"&amp;$C1335)=0,"Fora do catálogo",""))</f>
        <v/>
      </c>
    </row>
    <row r="1336" customFormat="false" ht="18" hidden="false" customHeight="true" outlineLevel="0" collapsed="false">
      <c r="A1336" s="32"/>
      <c r="B1336" s="42"/>
      <c r="C1336" s="32"/>
      <c r="D1336" s="33"/>
      <c r="E1336" s="32"/>
      <c r="F1336" s="32"/>
      <c r="G1336" s="58" t="str">
        <f aca="false">IF(OR($A1336="",$C1336=""),"",IF(COUNTIF(Atividades!$G$3:$G$302,IFERROR(INDEX(Equipamentos!$C$3:$C$62,MATCH($A1336,Equipamentos!$A$3:$A$62,0)),"")&amp;"|"&amp;$C1336)=0,"Fora do catálogo",""))</f>
        <v/>
      </c>
    </row>
    <row r="1337" customFormat="false" ht="18" hidden="false" customHeight="true" outlineLevel="0" collapsed="false">
      <c r="A1337" s="32"/>
      <c r="B1337" s="42"/>
      <c r="C1337" s="32"/>
      <c r="D1337" s="33"/>
      <c r="E1337" s="32"/>
      <c r="F1337" s="32"/>
      <c r="G1337" s="58" t="str">
        <f aca="false">IF(OR($A1337="",$C1337=""),"",IF(COUNTIF(Atividades!$G$3:$G$302,IFERROR(INDEX(Equipamentos!$C$3:$C$62,MATCH($A1337,Equipamentos!$A$3:$A$62,0)),"")&amp;"|"&amp;$C1337)=0,"Fora do catálogo",""))</f>
        <v/>
      </c>
    </row>
    <row r="1338" customFormat="false" ht="18" hidden="false" customHeight="true" outlineLevel="0" collapsed="false">
      <c r="A1338" s="32"/>
      <c r="B1338" s="42"/>
      <c r="C1338" s="32"/>
      <c r="D1338" s="33"/>
      <c r="E1338" s="32"/>
      <c r="F1338" s="32"/>
      <c r="G1338" s="58" t="str">
        <f aca="false">IF(OR($A1338="",$C1338=""),"",IF(COUNTIF(Atividades!$G$3:$G$302,IFERROR(INDEX(Equipamentos!$C$3:$C$62,MATCH($A1338,Equipamentos!$A$3:$A$62,0)),"")&amp;"|"&amp;$C1338)=0,"Fora do catálogo",""))</f>
        <v/>
      </c>
    </row>
    <row r="1339" customFormat="false" ht="18" hidden="false" customHeight="true" outlineLevel="0" collapsed="false">
      <c r="A1339" s="32"/>
      <c r="B1339" s="42"/>
      <c r="C1339" s="32"/>
      <c r="D1339" s="33"/>
      <c r="E1339" s="32"/>
      <c r="F1339" s="32"/>
      <c r="G1339" s="58" t="str">
        <f aca="false">IF(OR($A1339="",$C1339=""),"",IF(COUNTIF(Atividades!$G$3:$G$302,IFERROR(INDEX(Equipamentos!$C$3:$C$62,MATCH($A1339,Equipamentos!$A$3:$A$62,0)),"")&amp;"|"&amp;$C1339)=0,"Fora do catálogo",""))</f>
        <v/>
      </c>
    </row>
    <row r="1340" customFormat="false" ht="18" hidden="false" customHeight="true" outlineLevel="0" collapsed="false">
      <c r="A1340" s="32"/>
      <c r="B1340" s="42"/>
      <c r="C1340" s="32"/>
      <c r="D1340" s="33"/>
      <c r="E1340" s="32"/>
      <c r="F1340" s="32"/>
      <c r="G1340" s="58" t="str">
        <f aca="false">IF(OR($A1340="",$C1340=""),"",IF(COUNTIF(Atividades!$G$3:$G$302,IFERROR(INDEX(Equipamentos!$C$3:$C$62,MATCH($A1340,Equipamentos!$A$3:$A$62,0)),"")&amp;"|"&amp;$C1340)=0,"Fora do catálogo",""))</f>
        <v/>
      </c>
    </row>
    <row r="1341" customFormat="false" ht="18" hidden="false" customHeight="true" outlineLevel="0" collapsed="false">
      <c r="A1341" s="32"/>
      <c r="B1341" s="42"/>
      <c r="C1341" s="32"/>
      <c r="D1341" s="33"/>
      <c r="E1341" s="32"/>
      <c r="F1341" s="32"/>
      <c r="G1341" s="58" t="str">
        <f aca="false">IF(OR($A1341="",$C1341=""),"",IF(COUNTIF(Atividades!$G$3:$G$302,IFERROR(INDEX(Equipamentos!$C$3:$C$62,MATCH($A1341,Equipamentos!$A$3:$A$62,0)),"")&amp;"|"&amp;$C1341)=0,"Fora do catálogo",""))</f>
        <v/>
      </c>
    </row>
    <row r="1342" customFormat="false" ht="18" hidden="false" customHeight="true" outlineLevel="0" collapsed="false">
      <c r="A1342" s="32"/>
      <c r="B1342" s="42"/>
      <c r="C1342" s="32"/>
      <c r="D1342" s="33"/>
      <c r="E1342" s="32"/>
      <c r="F1342" s="32"/>
      <c r="G1342" s="58" t="str">
        <f aca="false">IF(OR($A1342="",$C1342=""),"",IF(COUNTIF(Atividades!$G$3:$G$302,IFERROR(INDEX(Equipamentos!$C$3:$C$62,MATCH($A1342,Equipamentos!$A$3:$A$62,0)),"")&amp;"|"&amp;$C1342)=0,"Fora do catálogo",""))</f>
        <v/>
      </c>
    </row>
    <row r="1343" customFormat="false" ht="18" hidden="false" customHeight="true" outlineLevel="0" collapsed="false">
      <c r="A1343" s="32"/>
      <c r="B1343" s="42"/>
      <c r="C1343" s="32"/>
      <c r="D1343" s="33"/>
      <c r="E1343" s="32"/>
      <c r="F1343" s="32"/>
      <c r="G1343" s="58" t="str">
        <f aca="false">IF(OR($A1343="",$C1343=""),"",IF(COUNTIF(Atividades!$G$3:$G$302,IFERROR(INDEX(Equipamentos!$C$3:$C$62,MATCH($A1343,Equipamentos!$A$3:$A$62,0)),"")&amp;"|"&amp;$C1343)=0,"Fora do catálogo",""))</f>
        <v/>
      </c>
    </row>
    <row r="1344" customFormat="false" ht="18" hidden="false" customHeight="true" outlineLevel="0" collapsed="false">
      <c r="A1344" s="32"/>
      <c r="B1344" s="42"/>
      <c r="C1344" s="32"/>
      <c r="D1344" s="33"/>
      <c r="E1344" s="32"/>
      <c r="F1344" s="32"/>
      <c r="G1344" s="58" t="str">
        <f aca="false">IF(OR($A1344="",$C1344=""),"",IF(COUNTIF(Atividades!$G$3:$G$302,IFERROR(INDEX(Equipamentos!$C$3:$C$62,MATCH($A1344,Equipamentos!$A$3:$A$62,0)),"")&amp;"|"&amp;$C1344)=0,"Fora do catálogo",""))</f>
        <v/>
      </c>
    </row>
    <row r="1345" customFormat="false" ht="18" hidden="false" customHeight="true" outlineLevel="0" collapsed="false">
      <c r="A1345" s="32"/>
      <c r="B1345" s="42"/>
      <c r="C1345" s="32"/>
      <c r="D1345" s="33"/>
      <c r="E1345" s="32"/>
      <c r="F1345" s="32"/>
      <c r="G1345" s="58" t="str">
        <f aca="false">IF(OR($A1345="",$C1345=""),"",IF(COUNTIF(Atividades!$G$3:$G$302,IFERROR(INDEX(Equipamentos!$C$3:$C$62,MATCH($A1345,Equipamentos!$A$3:$A$62,0)),"")&amp;"|"&amp;$C1345)=0,"Fora do catálogo",""))</f>
        <v/>
      </c>
    </row>
    <row r="1346" customFormat="false" ht="18" hidden="false" customHeight="true" outlineLevel="0" collapsed="false">
      <c r="A1346" s="32"/>
      <c r="B1346" s="42"/>
      <c r="C1346" s="32"/>
      <c r="D1346" s="33"/>
      <c r="E1346" s="32"/>
      <c r="F1346" s="32"/>
      <c r="G1346" s="58" t="str">
        <f aca="false">IF(OR($A1346="",$C1346=""),"",IF(COUNTIF(Atividades!$G$3:$G$302,IFERROR(INDEX(Equipamentos!$C$3:$C$62,MATCH($A1346,Equipamentos!$A$3:$A$62,0)),"")&amp;"|"&amp;$C1346)=0,"Fora do catálogo",""))</f>
        <v/>
      </c>
    </row>
    <row r="1347" customFormat="false" ht="18" hidden="false" customHeight="true" outlineLevel="0" collapsed="false">
      <c r="A1347" s="32"/>
      <c r="B1347" s="42"/>
      <c r="C1347" s="32"/>
      <c r="D1347" s="33"/>
      <c r="E1347" s="32"/>
      <c r="F1347" s="32"/>
      <c r="G1347" s="58" t="str">
        <f aca="false">IF(OR($A1347="",$C1347=""),"",IF(COUNTIF(Atividades!$G$3:$G$302,IFERROR(INDEX(Equipamentos!$C$3:$C$62,MATCH($A1347,Equipamentos!$A$3:$A$62,0)),"")&amp;"|"&amp;$C1347)=0,"Fora do catálogo",""))</f>
        <v/>
      </c>
    </row>
    <row r="1348" customFormat="false" ht="18" hidden="false" customHeight="true" outlineLevel="0" collapsed="false">
      <c r="A1348" s="32"/>
      <c r="B1348" s="42"/>
      <c r="C1348" s="32"/>
      <c r="D1348" s="33"/>
      <c r="E1348" s="32"/>
      <c r="F1348" s="32"/>
      <c r="G1348" s="58" t="str">
        <f aca="false">IF(OR($A1348="",$C1348=""),"",IF(COUNTIF(Atividades!$G$3:$G$302,IFERROR(INDEX(Equipamentos!$C$3:$C$62,MATCH($A1348,Equipamentos!$A$3:$A$62,0)),"")&amp;"|"&amp;$C1348)=0,"Fora do catálogo",""))</f>
        <v/>
      </c>
    </row>
    <row r="1349" customFormat="false" ht="18" hidden="false" customHeight="true" outlineLevel="0" collapsed="false">
      <c r="A1349" s="32"/>
      <c r="B1349" s="42"/>
      <c r="C1349" s="32"/>
      <c r="D1349" s="33"/>
      <c r="E1349" s="32"/>
      <c r="F1349" s="32"/>
      <c r="G1349" s="58" t="str">
        <f aca="false">IF(OR($A1349="",$C1349=""),"",IF(COUNTIF(Atividades!$G$3:$G$302,IFERROR(INDEX(Equipamentos!$C$3:$C$62,MATCH($A1349,Equipamentos!$A$3:$A$62,0)),"")&amp;"|"&amp;$C1349)=0,"Fora do catálogo",""))</f>
        <v/>
      </c>
    </row>
    <row r="1350" customFormat="false" ht="18" hidden="false" customHeight="true" outlineLevel="0" collapsed="false">
      <c r="A1350" s="32"/>
      <c r="B1350" s="42"/>
      <c r="C1350" s="32"/>
      <c r="D1350" s="33"/>
      <c r="E1350" s="32"/>
      <c r="F1350" s="32"/>
      <c r="G1350" s="58" t="str">
        <f aca="false">IF(OR($A1350="",$C1350=""),"",IF(COUNTIF(Atividades!$G$3:$G$302,IFERROR(INDEX(Equipamentos!$C$3:$C$62,MATCH($A1350,Equipamentos!$A$3:$A$62,0)),"")&amp;"|"&amp;$C1350)=0,"Fora do catálogo",""))</f>
        <v/>
      </c>
    </row>
    <row r="1351" customFormat="false" ht="18" hidden="false" customHeight="true" outlineLevel="0" collapsed="false">
      <c r="A1351" s="32"/>
      <c r="B1351" s="42"/>
      <c r="C1351" s="32"/>
      <c r="D1351" s="33"/>
      <c r="E1351" s="32"/>
      <c r="F1351" s="32"/>
      <c r="G1351" s="58" t="str">
        <f aca="false">IF(OR($A1351="",$C1351=""),"",IF(COUNTIF(Atividades!$G$3:$G$302,IFERROR(INDEX(Equipamentos!$C$3:$C$62,MATCH($A1351,Equipamentos!$A$3:$A$62,0)),"")&amp;"|"&amp;$C1351)=0,"Fora do catálogo",""))</f>
        <v/>
      </c>
    </row>
    <row r="1352" customFormat="false" ht="18" hidden="false" customHeight="true" outlineLevel="0" collapsed="false">
      <c r="A1352" s="32"/>
      <c r="B1352" s="42"/>
      <c r="C1352" s="32"/>
      <c r="D1352" s="33"/>
      <c r="E1352" s="32"/>
      <c r="F1352" s="32"/>
      <c r="G1352" s="58" t="str">
        <f aca="false">IF(OR($A1352="",$C1352=""),"",IF(COUNTIF(Atividades!$G$3:$G$302,IFERROR(INDEX(Equipamentos!$C$3:$C$62,MATCH($A1352,Equipamentos!$A$3:$A$62,0)),"")&amp;"|"&amp;$C1352)=0,"Fora do catálogo",""))</f>
        <v/>
      </c>
    </row>
    <row r="1353" customFormat="false" ht="18" hidden="false" customHeight="true" outlineLevel="0" collapsed="false">
      <c r="A1353" s="32"/>
      <c r="B1353" s="42"/>
      <c r="C1353" s="32"/>
      <c r="D1353" s="33"/>
      <c r="E1353" s="32"/>
      <c r="F1353" s="32"/>
      <c r="G1353" s="58" t="str">
        <f aca="false">IF(OR($A1353="",$C1353=""),"",IF(COUNTIF(Atividades!$G$3:$G$302,IFERROR(INDEX(Equipamentos!$C$3:$C$62,MATCH($A1353,Equipamentos!$A$3:$A$62,0)),"")&amp;"|"&amp;$C1353)=0,"Fora do catálogo",""))</f>
        <v/>
      </c>
    </row>
    <row r="1354" customFormat="false" ht="18" hidden="false" customHeight="true" outlineLevel="0" collapsed="false">
      <c r="A1354" s="32"/>
      <c r="B1354" s="42"/>
      <c r="C1354" s="32"/>
      <c r="D1354" s="33"/>
      <c r="E1354" s="32"/>
      <c r="F1354" s="32"/>
      <c r="G1354" s="58" t="str">
        <f aca="false">IF(OR($A1354="",$C1354=""),"",IF(COUNTIF(Atividades!$G$3:$G$302,IFERROR(INDEX(Equipamentos!$C$3:$C$62,MATCH($A1354,Equipamentos!$A$3:$A$62,0)),"")&amp;"|"&amp;$C1354)=0,"Fora do catálogo",""))</f>
        <v/>
      </c>
    </row>
    <row r="1355" customFormat="false" ht="18" hidden="false" customHeight="true" outlineLevel="0" collapsed="false">
      <c r="A1355" s="32"/>
      <c r="B1355" s="42"/>
      <c r="C1355" s="32"/>
      <c r="D1355" s="33"/>
      <c r="E1355" s="32"/>
      <c r="F1355" s="32"/>
      <c r="G1355" s="58" t="str">
        <f aca="false">IF(OR($A1355="",$C1355=""),"",IF(COUNTIF(Atividades!$G$3:$G$302,IFERROR(INDEX(Equipamentos!$C$3:$C$62,MATCH($A1355,Equipamentos!$A$3:$A$62,0)),"")&amp;"|"&amp;$C1355)=0,"Fora do catálogo",""))</f>
        <v/>
      </c>
    </row>
    <row r="1356" customFormat="false" ht="18" hidden="false" customHeight="true" outlineLevel="0" collapsed="false">
      <c r="A1356" s="32"/>
      <c r="B1356" s="42"/>
      <c r="C1356" s="32"/>
      <c r="D1356" s="33"/>
      <c r="E1356" s="32"/>
      <c r="F1356" s="32"/>
      <c r="G1356" s="58" t="str">
        <f aca="false">IF(OR($A1356="",$C1356=""),"",IF(COUNTIF(Atividades!$G$3:$G$302,IFERROR(INDEX(Equipamentos!$C$3:$C$62,MATCH($A1356,Equipamentos!$A$3:$A$62,0)),"")&amp;"|"&amp;$C1356)=0,"Fora do catálogo",""))</f>
        <v/>
      </c>
    </row>
    <row r="1357" customFormat="false" ht="18" hidden="false" customHeight="true" outlineLevel="0" collapsed="false">
      <c r="A1357" s="32"/>
      <c r="B1357" s="42"/>
      <c r="C1357" s="32"/>
      <c r="D1357" s="33"/>
      <c r="E1357" s="32"/>
      <c r="F1357" s="32"/>
      <c r="G1357" s="58" t="str">
        <f aca="false">IF(OR($A1357="",$C1357=""),"",IF(COUNTIF(Atividades!$G$3:$G$302,IFERROR(INDEX(Equipamentos!$C$3:$C$62,MATCH($A1357,Equipamentos!$A$3:$A$62,0)),"")&amp;"|"&amp;$C1357)=0,"Fora do catálogo",""))</f>
        <v/>
      </c>
    </row>
    <row r="1358" customFormat="false" ht="18" hidden="false" customHeight="true" outlineLevel="0" collapsed="false">
      <c r="A1358" s="32"/>
      <c r="B1358" s="42"/>
      <c r="C1358" s="32"/>
      <c r="D1358" s="33"/>
      <c r="E1358" s="32"/>
      <c r="F1358" s="32"/>
      <c r="G1358" s="58" t="str">
        <f aca="false">IF(OR($A1358="",$C1358=""),"",IF(COUNTIF(Atividades!$G$3:$G$302,IFERROR(INDEX(Equipamentos!$C$3:$C$62,MATCH($A1358,Equipamentos!$A$3:$A$62,0)),"")&amp;"|"&amp;$C1358)=0,"Fora do catálogo",""))</f>
        <v/>
      </c>
    </row>
    <row r="1359" customFormat="false" ht="18" hidden="false" customHeight="true" outlineLevel="0" collapsed="false">
      <c r="A1359" s="32"/>
      <c r="B1359" s="42"/>
      <c r="C1359" s="32"/>
      <c r="D1359" s="33"/>
      <c r="E1359" s="32"/>
      <c r="F1359" s="32"/>
      <c r="G1359" s="58" t="str">
        <f aca="false">IF(OR($A1359="",$C1359=""),"",IF(COUNTIF(Atividades!$G$3:$G$302,IFERROR(INDEX(Equipamentos!$C$3:$C$62,MATCH($A1359,Equipamentos!$A$3:$A$62,0)),"")&amp;"|"&amp;$C1359)=0,"Fora do catálogo",""))</f>
        <v/>
      </c>
    </row>
    <row r="1360" customFormat="false" ht="18" hidden="false" customHeight="true" outlineLevel="0" collapsed="false">
      <c r="A1360" s="32"/>
      <c r="B1360" s="42"/>
      <c r="C1360" s="32"/>
      <c r="D1360" s="33"/>
      <c r="E1360" s="32"/>
      <c r="F1360" s="32"/>
      <c r="G1360" s="58" t="str">
        <f aca="false">IF(OR($A1360="",$C1360=""),"",IF(COUNTIF(Atividades!$G$3:$G$302,IFERROR(INDEX(Equipamentos!$C$3:$C$62,MATCH($A1360,Equipamentos!$A$3:$A$62,0)),"")&amp;"|"&amp;$C1360)=0,"Fora do catálogo",""))</f>
        <v/>
      </c>
    </row>
    <row r="1361" customFormat="false" ht="18" hidden="false" customHeight="true" outlineLevel="0" collapsed="false">
      <c r="A1361" s="32"/>
      <c r="B1361" s="42"/>
      <c r="C1361" s="32"/>
      <c r="D1361" s="33"/>
      <c r="E1361" s="32"/>
      <c r="F1361" s="32"/>
      <c r="G1361" s="58" t="str">
        <f aca="false">IF(OR($A1361="",$C1361=""),"",IF(COUNTIF(Atividades!$G$3:$G$302,IFERROR(INDEX(Equipamentos!$C$3:$C$62,MATCH($A1361,Equipamentos!$A$3:$A$62,0)),"")&amp;"|"&amp;$C1361)=0,"Fora do catálogo",""))</f>
        <v/>
      </c>
    </row>
    <row r="1362" customFormat="false" ht="18" hidden="false" customHeight="true" outlineLevel="0" collapsed="false">
      <c r="A1362" s="32"/>
      <c r="B1362" s="42"/>
      <c r="C1362" s="32"/>
      <c r="D1362" s="33"/>
      <c r="E1362" s="32"/>
      <c r="F1362" s="32"/>
      <c r="G1362" s="58" t="str">
        <f aca="false">IF(OR($A1362="",$C1362=""),"",IF(COUNTIF(Atividades!$G$3:$G$302,IFERROR(INDEX(Equipamentos!$C$3:$C$62,MATCH($A1362,Equipamentos!$A$3:$A$62,0)),"")&amp;"|"&amp;$C1362)=0,"Fora do catálogo",""))</f>
        <v/>
      </c>
    </row>
    <row r="1363" customFormat="false" ht="18" hidden="false" customHeight="true" outlineLevel="0" collapsed="false">
      <c r="A1363" s="32"/>
      <c r="B1363" s="42"/>
      <c r="C1363" s="32"/>
      <c r="D1363" s="33"/>
      <c r="E1363" s="32"/>
      <c r="F1363" s="32"/>
      <c r="G1363" s="58" t="str">
        <f aca="false">IF(OR($A1363="",$C1363=""),"",IF(COUNTIF(Atividades!$G$3:$G$302,IFERROR(INDEX(Equipamentos!$C$3:$C$62,MATCH($A1363,Equipamentos!$A$3:$A$62,0)),"")&amp;"|"&amp;$C1363)=0,"Fora do catálogo",""))</f>
        <v/>
      </c>
    </row>
    <row r="1364" customFormat="false" ht="18" hidden="false" customHeight="true" outlineLevel="0" collapsed="false">
      <c r="A1364" s="32"/>
      <c r="B1364" s="42"/>
      <c r="C1364" s="32"/>
      <c r="D1364" s="33"/>
      <c r="E1364" s="32"/>
      <c r="F1364" s="32"/>
      <c r="G1364" s="58" t="str">
        <f aca="false">IF(OR($A1364="",$C1364=""),"",IF(COUNTIF(Atividades!$G$3:$G$302,IFERROR(INDEX(Equipamentos!$C$3:$C$62,MATCH($A1364,Equipamentos!$A$3:$A$62,0)),"")&amp;"|"&amp;$C1364)=0,"Fora do catálogo",""))</f>
        <v/>
      </c>
    </row>
    <row r="1365" customFormat="false" ht="18" hidden="false" customHeight="true" outlineLevel="0" collapsed="false">
      <c r="A1365" s="32"/>
      <c r="B1365" s="42"/>
      <c r="C1365" s="32"/>
      <c r="D1365" s="33"/>
      <c r="E1365" s="32"/>
      <c r="F1365" s="32"/>
      <c r="G1365" s="58" t="str">
        <f aca="false">IF(OR($A1365="",$C1365=""),"",IF(COUNTIF(Atividades!$G$3:$G$302,IFERROR(INDEX(Equipamentos!$C$3:$C$62,MATCH($A1365,Equipamentos!$A$3:$A$62,0)),"")&amp;"|"&amp;$C1365)=0,"Fora do catálogo",""))</f>
        <v/>
      </c>
    </row>
    <row r="1366" customFormat="false" ht="18" hidden="false" customHeight="true" outlineLevel="0" collapsed="false">
      <c r="A1366" s="32"/>
      <c r="B1366" s="42"/>
      <c r="C1366" s="32"/>
      <c r="D1366" s="33"/>
      <c r="E1366" s="32"/>
      <c r="F1366" s="32"/>
      <c r="G1366" s="58" t="str">
        <f aca="false">IF(OR($A1366="",$C1366=""),"",IF(COUNTIF(Atividades!$G$3:$G$302,IFERROR(INDEX(Equipamentos!$C$3:$C$62,MATCH($A1366,Equipamentos!$A$3:$A$62,0)),"")&amp;"|"&amp;$C1366)=0,"Fora do catálogo",""))</f>
        <v/>
      </c>
    </row>
    <row r="1367" customFormat="false" ht="18" hidden="false" customHeight="true" outlineLevel="0" collapsed="false">
      <c r="A1367" s="32"/>
      <c r="B1367" s="42"/>
      <c r="C1367" s="32"/>
      <c r="D1367" s="33"/>
      <c r="E1367" s="32"/>
      <c r="F1367" s="32"/>
      <c r="G1367" s="58" t="str">
        <f aca="false">IF(OR($A1367="",$C1367=""),"",IF(COUNTIF(Atividades!$G$3:$G$302,IFERROR(INDEX(Equipamentos!$C$3:$C$62,MATCH($A1367,Equipamentos!$A$3:$A$62,0)),"")&amp;"|"&amp;$C1367)=0,"Fora do catálogo",""))</f>
        <v/>
      </c>
    </row>
    <row r="1368" customFormat="false" ht="18" hidden="false" customHeight="true" outlineLevel="0" collapsed="false">
      <c r="A1368" s="32"/>
      <c r="B1368" s="42"/>
      <c r="C1368" s="32"/>
      <c r="D1368" s="33"/>
      <c r="E1368" s="32"/>
      <c r="F1368" s="32"/>
      <c r="G1368" s="58" t="str">
        <f aca="false">IF(OR($A1368="",$C1368=""),"",IF(COUNTIF(Atividades!$G$3:$G$302,IFERROR(INDEX(Equipamentos!$C$3:$C$62,MATCH($A1368,Equipamentos!$A$3:$A$62,0)),"")&amp;"|"&amp;$C1368)=0,"Fora do catálogo",""))</f>
        <v/>
      </c>
    </row>
    <row r="1369" customFormat="false" ht="18" hidden="false" customHeight="true" outlineLevel="0" collapsed="false">
      <c r="A1369" s="32"/>
      <c r="B1369" s="42"/>
      <c r="C1369" s="32"/>
      <c r="D1369" s="33"/>
      <c r="E1369" s="32"/>
      <c r="F1369" s="32"/>
      <c r="G1369" s="58" t="str">
        <f aca="false">IF(OR($A1369="",$C1369=""),"",IF(COUNTIF(Atividades!$G$3:$G$302,IFERROR(INDEX(Equipamentos!$C$3:$C$62,MATCH($A1369,Equipamentos!$A$3:$A$62,0)),"")&amp;"|"&amp;$C1369)=0,"Fora do catálogo",""))</f>
        <v/>
      </c>
    </row>
    <row r="1370" customFormat="false" ht="18" hidden="false" customHeight="true" outlineLevel="0" collapsed="false">
      <c r="A1370" s="32"/>
      <c r="B1370" s="42"/>
      <c r="C1370" s="32"/>
      <c r="D1370" s="33"/>
      <c r="E1370" s="32"/>
      <c r="F1370" s="32"/>
      <c r="G1370" s="58" t="str">
        <f aca="false">IF(OR($A1370="",$C1370=""),"",IF(COUNTIF(Atividades!$G$3:$G$302,IFERROR(INDEX(Equipamentos!$C$3:$C$62,MATCH($A1370,Equipamentos!$A$3:$A$62,0)),"")&amp;"|"&amp;$C1370)=0,"Fora do catálogo",""))</f>
        <v/>
      </c>
    </row>
    <row r="1371" customFormat="false" ht="18" hidden="false" customHeight="true" outlineLevel="0" collapsed="false">
      <c r="A1371" s="32"/>
      <c r="B1371" s="42"/>
      <c r="C1371" s="32"/>
      <c r="D1371" s="33"/>
      <c r="E1371" s="32"/>
      <c r="F1371" s="32"/>
      <c r="G1371" s="58" t="str">
        <f aca="false">IF(OR($A1371="",$C1371=""),"",IF(COUNTIF(Atividades!$G$3:$G$302,IFERROR(INDEX(Equipamentos!$C$3:$C$62,MATCH($A1371,Equipamentos!$A$3:$A$62,0)),"")&amp;"|"&amp;$C1371)=0,"Fora do catálogo",""))</f>
        <v/>
      </c>
    </row>
    <row r="1372" customFormat="false" ht="18" hidden="false" customHeight="true" outlineLevel="0" collapsed="false">
      <c r="A1372" s="32"/>
      <c r="B1372" s="42"/>
      <c r="C1372" s="32"/>
      <c r="D1372" s="33"/>
      <c r="E1372" s="32"/>
      <c r="F1372" s="32"/>
      <c r="G1372" s="58" t="str">
        <f aca="false">IF(OR($A1372="",$C1372=""),"",IF(COUNTIF(Atividades!$G$3:$G$302,IFERROR(INDEX(Equipamentos!$C$3:$C$62,MATCH($A1372,Equipamentos!$A$3:$A$62,0)),"")&amp;"|"&amp;$C1372)=0,"Fora do catálogo",""))</f>
        <v/>
      </c>
    </row>
    <row r="1373" customFormat="false" ht="18" hidden="false" customHeight="true" outlineLevel="0" collapsed="false">
      <c r="A1373" s="32"/>
      <c r="B1373" s="42"/>
      <c r="C1373" s="32"/>
      <c r="D1373" s="33"/>
      <c r="E1373" s="32"/>
      <c r="F1373" s="32"/>
      <c r="G1373" s="58" t="str">
        <f aca="false">IF(OR($A1373="",$C1373=""),"",IF(COUNTIF(Atividades!$G$3:$G$302,IFERROR(INDEX(Equipamentos!$C$3:$C$62,MATCH($A1373,Equipamentos!$A$3:$A$62,0)),"")&amp;"|"&amp;$C1373)=0,"Fora do catálogo",""))</f>
        <v/>
      </c>
    </row>
    <row r="1374" customFormat="false" ht="18" hidden="false" customHeight="true" outlineLevel="0" collapsed="false">
      <c r="A1374" s="32"/>
      <c r="B1374" s="42"/>
      <c r="C1374" s="32"/>
      <c r="D1374" s="33"/>
      <c r="E1374" s="32"/>
      <c r="F1374" s="32"/>
      <c r="G1374" s="58" t="str">
        <f aca="false">IF(OR($A1374="",$C1374=""),"",IF(COUNTIF(Atividades!$G$3:$G$302,IFERROR(INDEX(Equipamentos!$C$3:$C$62,MATCH($A1374,Equipamentos!$A$3:$A$62,0)),"")&amp;"|"&amp;$C1374)=0,"Fora do catálogo",""))</f>
        <v/>
      </c>
    </row>
    <row r="1375" customFormat="false" ht="18" hidden="false" customHeight="true" outlineLevel="0" collapsed="false">
      <c r="A1375" s="32"/>
      <c r="B1375" s="42"/>
      <c r="C1375" s="32"/>
      <c r="D1375" s="33"/>
      <c r="E1375" s="32"/>
      <c r="F1375" s="32"/>
      <c r="G1375" s="58" t="str">
        <f aca="false">IF(OR($A1375="",$C1375=""),"",IF(COUNTIF(Atividades!$G$3:$G$302,IFERROR(INDEX(Equipamentos!$C$3:$C$62,MATCH($A1375,Equipamentos!$A$3:$A$62,0)),"")&amp;"|"&amp;$C1375)=0,"Fora do catálogo",""))</f>
        <v/>
      </c>
    </row>
    <row r="1376" customFormat="false" ht="18" hidden="false" customHeight="true" outlineLevel="0" collapsed="false">
      <c r="A1376" s="32"/>
      <c r="B1376" s="42"/>
      <c r="C1376" s="32"/>
      <c r="D1376" s="33"/>
      <c r="E1376" s="32"/>
      <c r="F1376" s="32"/>
      <c r="G1376" s="58" t="str">
        <f aca="false">IF(OR($A1376="",$C1376=""),"",IF(COUNTIF(Atividades!$G$3:$G$302,IFERROR(INDEX(Equipamentos!$C$3:$C$62,MATCH($A1376,Equipamentos!$A$3:$A$62,0)),"")&amp;"|"&amp;$C1376)=0,"Fora do catálogo",""))</f>
        <v/>
      </c>
    </row>
    <row r="1377" customFormat="false" ht="18" hidden="false" customHeight="true" outlineLevel="0" collapsed="false">
      <c r="A1377" s="32"/>
      <c r="B1377" s="42"/>
      <c r="C1377" s="32"/>
      <c r="D1377" s="33"/>
      <c r="E1377" s="32"/>
      <c r="F1377" s="32"/>
      <c r="G1377" s="58" t="str">
        <f aca="false">IF(OR($A1377="",$C1377=""),"",IF(COUNTIF(Atividades!$G$3:$G$302,IFERROR(INDEX(Equipamentos!$C$3:$C$62,MATCH($A1377,Equipamentos!$A$3:$A$62,0)),"")&amp;"|"&amp;$C1377)=0,"Fora do catálogo",""))</f>
        <v/>
      </c>
    </row>
    <row r="1378" customFormat="false" ht="18" hidden="false" customHeight="true" outlineLevel="0" collapsed="false">
      <c r="A1378" s="32"/>
      <c r="B1378" s="42"/>
      <c r="C1378" s="32"/>
      <c r="D1378" s="33"/>
      <c r="E1378" s="32"/>
      <c r="F1378" s="32"/>
      <c r="G1378" s="58" t="str">
        <f aca="false">IF(OR($A1378="",$C1378=""),"",IF(COUNTIF(Atividades!$G$3:$G$302,IFERROR(INDEX(Equipamentos!$C$3:$C$62,MATCH($A1378,Equipamentos!$A$3:$A$62,0)),"")&amp;"|"&amp;$C1378)=0,"Fora do catálogo",""))</f>
        <v/>
      </c>
    </row>
    <row r="1379" customFormat="false" ht="18" hidden="false" customHeight="true" outlineLevel="0" collapsed="false">
      <c r="A1379" s="32"/>
      <c r="B1379" s="42"/>
      <c r="C1379" s="32"/>
      <c r="D1379" s="33"/>
      <c r="E1379" s="32"/>
      <c r="F1379" s="32"/>
      <c r="G1379" s="58" t="str">
        <f aca="false">IF(OR($A1379="",$C1379=""),"",IF(COUNTIF(Atividades!$G$3:$G$302,IFERROR(INDEX(Equipamentos!$C$3:$C$62,MATCH($A1379,Equipamentos!$A$3:$A$62,0)),"")&amp;"|"&amp;$C1379)=0,"Fora do catálogo",""))</f>
        <v/>
      </c>
    </row>
    <row r="1380" customFormat="false" ht="18" hidden="false" customHeight="true" outlineLevel="0" collapsed="false">
      <c r="A1380" s="32"/>
      <c r="B1380" s="42"/>
      <c r="C1380" s="32"/>
      <c r="D1380" s="33"/>
      <c r="E1380" s="32"/>
      <c r="F1380" s="32"/>
      <c r="G1380" s="58" t="str">
        <f aca="false">IF(OR($A1380="",$C1380=""),"",IF(COUNTIF(Atividades!$G$3:$G$302,IFERROR(INDEX(Equipamentos!$C$3:$C$62,MATCH($A1380,Equipamentos!$A$3:$A$62,0)),"")&amp;"|"&amp;$C1380)=0,"Fora do catálogo",""))</f>
        <v/>
      </c>
    </row>
    <row r="1381" customFormat="false" ht="18" hidden="false" customHeight="true" outlineLevel="0" collapsed="false">
      <c r="A1381" s="32"/>
      <c r="B1381" s="42"/>
      <c r="C1381" s="32"/>
      <c r="D1381" s="33"/>
      <c r="E1381" s="32"/>
      <c r="F1381" s="32"/>
      <c r="G1381" s="58" t="str">
        <f aca="false">IF(OR($A1381="",$C1381=""),"",IF(COUNTIF(Atividades!$G$3:$G$302,IFERROR(INDEX(Equipamentos!$C$3:$C$62,MATCH($A1381,Equipamentos!$A$3:$A$62,0)),"")&amp;"|"&amp;$C1381)=0,"Fora do catálogo",""))</f>
        <v/>
      </c>
    </row>
    <row r="1382" customFormat="false" ht="18" hidden="false" customHeight="true" outlineLevel="0" collapsed="false">
      <c r="A1382" s="32"/>
      <c r="B1382" s="42"/>
      <c r="C1382" s="32"/>
      <c r="D1382" s="33"/>
      <c r="E1382" s="32"/>
      <c r="F1382" s="32"/>
      <c r="G1382" s="58" t="str">
        <f aca="false">IF(OR($A1382="",$C1382=""),"",IF(COUNTIF(Atividades!$G$3:$G$302,IFERROR(INDEX(Equipamentos!$C$3:$C$62,MATCH($A1382,Equipamentos!$A$3:$A$62,0)),"")&amp;"|"&amp;$C1382)=0,"Fora do catálogo",""))</f>
        <v/>
      </c>
    </row>
    <row r="1383" customFormat="false" ht="18" hidden="false" customHeight="true" outlineLevel="0" collapsed="false">
      <c r="A1383" s="32"/>
      <c r="B1383" s="42"/>
      <c r="C1383" s="32"/>
      <c r="D1383" s="33"/>
      <c r="E1383" s="32"/>
      <c r="F1383" s="32"/>
      <c r="G1383" s="58" t="str">
        <f aca="false">IF(OR($A1383="",$C1383=""),"",IF(COUNTIF(Atividades!$G$3:$G$302,IFERROR(INDEX(Equipamentos!$C$3:$C$62,MATCH($A1383,Equipamentos!$A$3:$A$62,0)),"")&amp;"|"&amp;$C1383)=0,"Fora do catálogo",""))</f>
        <v/>
      </c>
    </row>
    <row r="1384" customFormat="false" ht="18" hidden="false" customHeight="true" outlineLevel="0" collapsed="false">
      <c r="A1384" s="32"/>
      <c r="B1384" s="42"/>
      <c r="C1384" s="32"/>
      <c r="D1384" s="33"/>
      <c r="E1384" s="32"/>
      <c r="F1384" s="32"/>
      <c r="G1384" s="58" t="str">
        <f aca="false">IF(OR($A1384="",$C1384=""),"",IF(COUNTIF(Atividades!$G$3:$G$302,IFERROR(INDEX(Equipamentos!$C$3:$C$62,MATCH($A1384,Equipamentos!$A$3:$A$62,0)),"")&amp;"|"&amp;$C1384)=0,"Fora do catálogo",""))</f>
        <v/>
      </c>
    </row>
    <row r="1385" customFormat="false" ht="18" hidden="false" customHeight="true" outlineLevel="0" collapsed="false">
      <c r="A1385" s="32"/>
      <c r="B1385" s="42"/>
      <c r="C1385" s="32"/>
      <c r="D1385" s="33"/>
      <c r="E1385" s="32"/>
      <c r="F1385" s="32"/>
      <c r="G1385" s="58" t="str">
        <f aca="false">IF(OR($A1385="",$C1385=""),"",IF(COUNTIF(Atividades!$G$3:$G$302,IFERROR(INDEX(Equipamentos!$C$3:$C$62,MATCH($A1385,Equipamentos!$A$3:$A$62,0)),"")&amp;"|"&amp;$C1385)=0,"Fora do catálogo",""))</f>
        <v/>
      </c>
    </row>
    <row r="1386" customFormat="false" ht="18" hidden="false" customHeight="true" outlineLevel="0" collapsed="false">
      <c r="A1386" s="32"/>
      <c r="B1386" s="42"/>
      <c r="C1386" s="32"/>
      <c r="D1386" s="33"/>
      <c r="E1386" s="32"/>
      <c r="F1386" s="32"/>
      <c r="G1386" s="58" t="str">
        <f aca="false">IF(OR($A1386="",$C1386=""),"",IF(COUNTIF(Atividades!$G$3:$G$302,IFERROR(INDEX(Equipamentos!$C$3:$C$62,MATCH($A1386,Equipamentos!$A$3:$A$62,0)),"")&amp;"|"&amp;$C1386)=0,"Fora do catálogo",""))</f>
        <v/>
      </c>
    </row>
    <row r="1387" customFormat="false" ht="18" hidden="false" customHeight="true" outlineLevel="0" collapsed="false">
      <c r="A1387" s="32"/>
      <c r="B1387" s="42"/>
      <c r="C1387" s="32"/>
      <c r="D1387" s="33"/>
      <c r="E1387" s="32"/>
      <c r="F1387" s="32"/>
      <c r="G1387" s="58" t="str">
        <f aca="false">IF(OR($A1387="",$C1387=""),"",IF(COUNTIF(Atividades!$G$3:$G$302,IFERROR(INDEX(Equipamentos!$C$3:$C$62,MATCH($A1387,Equipamentos!$A$3:$A$62,0)),"")&amp;"|"&amp;$C1387)=0,"Fora do catálogo",""))</f>
        <v/>
      </c>
    </row>
    <row r="1388" customFormat="false" ht="18" hidden="false" customHeight="true" outlineLevel="0" collapsed="false">
      <c r="A1388" s="32"/>
      <c r="B1388" s="42"/>
      <c r="C1388" s="32"/>
      <c r="D1388" s="33"/>
      <c r="E1388" s="32"/>
      <c r="F1388" s="32"/>
      <c r="G1388" s="58" t="str">
        <f aca="false">IF(OR($A1388="",$C1388=""),"",IF(COUNTIF(Atividades!$G$3:$G$302,IFERROR(INDEX(Equipamentos!$C$3:$C$62,MATCH($A1388,Equipamentos!$A$3:$A$62,0)),"")&amp;"|"&amp;$C1388)=0,"Fora do catálogo",""))</f>
        <v/>
      </c>
    </row>
    <row r="1389" customFormat="false" ht="18" hidden="false" customHeight="true" outlineLevel="0" collapsed="false">
      <c r="A1389" s="32"/>
      <c r="B1389" s="42"/>
      <c r="C1389" s="32"/>
      <c r="D1389" s="33"/>
      <c r="E1389" s="32"/>
      <c r="F1389" s="32"/>
      <c r="G1389" s="58" t="str">
        <f aca="false">IF(OR($A1389="",$C1389=""),"",IF(COUNTIF(Atividades!$G$3:$G$302,IFERROR(INDEX(Equipamentos!$C$3:$C$62,MATCH($A1389,Equipamentos!$A$3:$A$62,0)),"")&amp;"|"&amp;$C1389)=0,"Fora do catálogo",""))</f>
        <v/>
      </c>
    </row>
    <row r="1390" customFormat="false" ht="18" hidden="false" customHeight="true" outlineLevel="0" collapsed="false">
      <c r="A1390" s="32"/>
      <c r="B1390" s="42"/>
      <c r="C1390" s="32"/>
      <c r="D1390" s="33"/>
      <c r="E1390" s="32"/>
      <c r="F1390" s="32"/>
      <c r="G1390" s="58" t="str">
        <f aca="false">IF(OR($A1390="",$C1390=""),"",IF(COUNTIF(Atividades!$G$3:$G$302,IFERROR(INDEX(Equipamentos!$C$3:$C$62,MATCH($A1390,Equipamentos!$A$3:$A$62,0)),"")&amp;"|"&amp;$C1390)=0,"Fora do catálogo",""))</f>
        <v/>
      </c>
    </row>
    <row r="1391" customFormat="false" ht="18" hidden="false" customHeight="true" outlineLevel="0" collapsed="false">
      <c r="A1391" s="32"/>
      <c r="B1391" s="42"/>
      <c r="C1391" s="32"/>
      <c r="D1391" s="33"/>
      <c r="E1391" s="32"/>
      <c r="F1391" s="32"/>
      <c r="G1391" s="58" t="str">
        <f aca="false">IF(OR($A1391="",$C1391=""),"",IF(COUNTIF(Atividades!$G$3:$G$302,IFERROR(INDEX(Equipamentos!$C$3:$C$62,MATCH($A1391,Equipamentos!$A$3:$A$62,0)),"")&amp;"|"&amp;$C1391)=0,"Fora do catálogo",""))</f>
        <v/>
      </c>
    </row>
    <row r="1392" customFormat="false" ht="18" hidden="false" customHeight="true" outlineLevel="0" collapsed="false">
      <c r="A1392" s="32"/>
      <c r="B1392" s="42"/>
      <c r="C1392" s="32"/>
      <c r="D1392" s="33"/>
      <c r="E1392" s="32"/>
      <c r="F1392" s="32"/>
      <c r="G1392" s="58" t="str">
        <f aca="false">IF(OR($A1392="",$C1392=""),"",IF(COUNTIF(Atividades!$G$3:$G$302,IFERROR(INDEX(Equipamentos!$C$3:$C$62,MATCH($A1392,Equipamentos!$A$3:$A$62,0)),"")&amp;"|"&amp;$C1392)=0,"Fora do catálogo",""))</f>
        <v/>
      </c>
    </row>
    <row r="1393" customFormat="false" ht="18" hidden="false" customHeight="true" outlineLevel="0" collapsed="false">
      <c r="A1393" s="32"/>
      <c r="B1393" s="42"/>
      <c r="C1393" s="32"/>
      <c r="D1393" s="33"/>
      <c r="E1393" s="32"/>
      <c r="F1393" s="32"/>
      <c r="G1393" s="58" t="str">
        <f aca="false">IF(OR($A1393="",$C1393=""),"",IF(COUNTIF(Atividades!$G$3:$G$302,IFERROR(INDEX(Equipamentos!$C$3:$C$62,MATCH($A1393,Equipamentos!$A$3:$A$62,0)),"")&amp;"|"&amp;$C1393)=0,"Fora do catálogo",""))</f>
        <v/>
      </c>
    </row>
    <row r="1394" customFormat="false" ht="18" hidden="false" customHeight="true" outlineLevel="0" collapsed="false">
      <c r="A1394" s="32"/>
      <c r="B1394" s="42"/>
      <c r="C1394" s="32"/>
      <c r="D1394" s="33"/>
      <c r="E1394" s="32"/>
      <c r="F1394" s="32"/>
      <c r="G1394" s="58" t="str">
        <f aca="false">IF(OR($A1394="",$C1394=""),"",IF(COUNTIF(Atividades!$G$3:$G$302,IFERROR(INDEX(Equipamentos!$C$3:$C$62,MATCH($A1394,Equipamentos!$A$3:$A$62,0)),"")&amp;"|"&amp;$C1394)=0,"Fora do catálogo",""))</f>
        <v/>
      </c>
    </row>
    <row r="1395" customFormat="false" ht="18" hidden="false" customHeight="true" outlineLevel="0" collapsed="false">
      <c r="A1395" s="32"/>
      <c r="B1395" s="42"/>
      <c r="C1395" s="32"/>
      <c r="D1395" s="33"/>
      <c r="E1395" s="32"/>
      <c r="F1395" s="32"/>
      <c r="G1395" s="58" t="str">
        <f aca="false">IF(OR($A1395="",$C1395=""),"",IF(COUNTIF(Atividades!$G$3:$G$302,IFERROR(INDEX(Equipamentos!$C$3:$C$62,MATCH($A1395,Equipamentos!$A$3:$A$62,0)),"")&amp;"|"&amp;$C1395)=0,"Fora do catálogo",""))</f>
        <v/>
      </c>
    </row>
    <row r="1396" customFormat="false" ht="18" hidden="false" customHeight="true" outlineLevel="0" collapsed="false">
      <c r="A1396" s="32"/>
      <c r="B1396" s="42"/>
      <c r="C1396" s="32"/>
      <c r="D1396" s="33"/>
      <c r="E1396" s="32"/>
      <c r="F1396" s="32"/>
      <c r="G1396" s="58" t="str">
        <f aca="false">IF(OR($A1396="",$C1396=""),"",IF(COUNTIF(Atividades!$G$3:$G$302,IFERROR(INDEX(Equipamentos!$C$3:$C$62,MATCH($A1396,Equipamentos!$A$3:$A$62,0)),"")&amp;"|"&amp;$C1396)=0,"Fora do catálogo",""))</f>
        <v/>
      </c>
    </row>
    <row r="1397" customFormat="false" ht="18" hidden="false" customHeight="true" outlineLevel="0" collapsed="false">
      <c r="A1397" s="32"/>
      <c r="B1397" s="42"/>
      <c r="C1397" s="32"/>
      <c r="D1397" s="33"/>
      <c r="E1397" s="32"/>
      <c r="F1397" s="32"/>
      <c r="G1397" s="58" t="str">
        <f aca="false">IF(OR($A1397="",$C1397=""),"",IF(COUNTIF(Atividades!$G$3:$G$302,IFERROR(INDEX(Equipamentos!$C$3:$C$62,MATCH($A1397,Equipamentos!$A$3:$A$62,0)),"")&amp;"|"&amp;$C1397)=0,"Fora do catálogo",""))</f>
        <v/>
      </c>
    </row>
    <row r="1398" customFormat="false" ht="18" hidden="false" customHeight="true" outlineLevel="0" collapsed="false">
      <c r="A1398" s="32"/>
      <c r="B1398" s="42"/>
      <c r="C1398" s="32"/>
      <c r="D1398" s="33"/>
      <c r="E1398" s="32"/>
      <c r="F1398" s="32"/>
      <c r="G1398" s="58" t="str">
        <f aca="false">IF(OR($A1398="",$C1398=""),"",IF(COUNTIF(Atividades!$G$3:$G$302,IFERROR(INDEX(Equipamentos!$C$3:$C$62,MATCH($A1398,Equipamentos!$A$3:$A$62,0)),"")&amp;"|"&amp;$C1398)=0,"Fora do catálogo",""))</f>
        <v/>
      </c>
    </row>
    <row r="1399" customFormat="false" ht="18" hidden="false" customHeight="true" outlineLevel="0" collapsed="false">
      <c r="A1399" s="32"/>
      <c r="B1399" s="42"/>
      <c r="C1399" s="32"/>
      <c r="D1399" s="33"/>
      <c r="E1399" s="32"/>
      <c r="F1399" s="32"/>
      <c r="G1399" s="58" t="str">
        <f aca="false">IF(OR($A1399="",$C1399=""),"",IF(COUNTIF(Atividades!$G$3:$G$302,IFERROR(INDEX(Equipamentos!$C$3:$C$62,MATCH($A1399,Equipamentos!$A$3:$A$62,0)),"")&amp;"|"&amp;$C1399)=0,"Fora do catálogo",""))</f>
        <v/>
      </c>
    </row>
    <row r="1400" customFormat="false" ht="18" hidden="false" customHeight="true" outlineLevel="0" collapsed="false">
      <c r="A1400" s="32"/>
      <c r="B1400" s="42"/>
      <c r="C1400" s="32"/>
      <c r="D1400" s="33"/>
      <c r="E1400" s="32"/>
      <c r="F1400" s="32"/>
      <c r="G1400" s="58" t="str">
        <f aca="false">IF(OR($A1400="",$C1400=""),"",IF(COUNTIF(Atividades!$G$3:$G$302,IFERROR(INDEX(Equipamentos!$C$3:$C$62,MATCH($A1400,Equipamentos!$A$3:$A$62,0)),"")&amp;"|"&amp;$C1400)=0,"Fora do catálogo",""))</f>
        <v/>
      </c>
    </row>
    <row r="1401" customFormat="false" ht="18" hidden="false" customHeight="true" outlineLevel="0" collapsed="false">
      <c r="A1401" s="32"/>
      <c r="B1401" s="42"/>
      <c r="C1401" s="32"/>
      <c r="D1401" s="33"/>
      <c r="E1401" s="32"/>
      <c r="F1401" s="32"/>
      <c r="G1401" s="58" t="str">
        <f aca="false">IF(OR($A1401="",$C1401=""),"",IF(COUNTIF(Atividades!$G$3:$G$302,IFERROR(INDEX(Equipamentos!$C$3:$C$62,MATCH($A1401,Equipamentos!$A$3:$A$62,0)),"")&amp;"|"&amp;$C1401)=0,"Fora do catálogo",""))</f>
        <v/>
      </c>
    </row>
    <row r="1402" customFormat="false" ht="18" hidden="false" customHeight="true" outlineLevel="0" collapsed="false">
      <c r="A1402" s="32"/>
      <c r="B1402" s="42"/>
      <c r="C1402" s="32"/>
      <c r="D1402" s="33"/>
      <c r="E1402" s="32"/>
      <c r="F1402" s="32"/>
      <c r="G1402" s="58" t="str">
        <f aca="false">IF(OR($A1402="",$C1402=""),"",IF(COUNTIF(Atividades!$G$3:$G$302,IFERROR(INDEX(Equipamentos!$C$3:$C$62,MATCH($A1402,Equipamentos!$A$3:$A$62,0)),"")&amp;"|"&amp;$C1402)=0,"Fora do catálogo",""))</f>
        <v/>
      </c>
    </row>
    <row r="1403" customFormat="false" ht="18" hidden="false" customHeight="true" outlineLevel="0" collapsed="false">
      <c r="A1403" s="32"/>
      <c r="B1403" s="42"/>
      <c r="C1403" s="32"/>
      <c r="D1403" s="33"/>
      <c r="E1403" s="32"/>
      <c r="F1403" s="32"/>
      <c r="G1403" s="58" t="str">
        <f aca="false">IF(OR($A1403="",$C1403=""),"",IF(COUNTIF(Atividades!$G$3:$G$302,IFERROR(INDEX(Equipamentos!$C$3:$C$62,MATCH($A1403,Equipamentos!$A$3:$A$62,0)),"")&amp;"|"&amp;$C1403)=0,"Fora do catálogo",""))</f>
        <v/>
      </c>
    </row>
    <row r="1404" customFormat="false" ht="18" hidden="false" customHeight="true" outlineLevel="0" collapsed="false">
      <c r="A1404" s="32"/>
      <c r="B1404" s="42"/>
      <c r="C1404" s="32"/>
      <c r="D1404" s="33"/>
      <c r="E1404" s="32"/>
      <c r="F1404" s="32"/>
      <c r="G1404" s="58" t="str">
        <f aca="false">IF(OR($A1404="",$C1404=""),"",IF(COUNTIF(Atividades!$G$3:$G$302,IFERROR(INDEX(Equipamentos!$C$3:$C$62,MATCH($A1404,Equipamentos!$A$3:$A$62,0)),"")&amp;"|"&amp;$C1404)=0,"Fora do catálogo",""))</f>
        <v/>
      </c>
    </row>
    <row r="1405" customFormat="false" ht="18" hidden="false" customHeight="true" outlineLevel="0" collapsed="false">
      <c r="A1405" s="32"/>
      <c r="B1405" s="42"/>
      <c r="C1405" s="32"/>
      <c r="D1405" s="33"/>
      <c r="E1405" s="32"/>
      <c r="F1405" s="32"/>
      <c r="G1405" s="58" t="str">
        <f aca="false">IF(OR($A1405="",$C1405=""),"",IF(COUNTIF(Atividades!$G$3:$G$302,IFERROR(INDEX(Equipamentos!$C$3:$C$62,MATCH($A1405,Equipamentos!$A$3:$A$62,0)),"")&amp;"|"&amp;$C1405)=0,"Fora do catálogo",""))</f>
        <v/>
      </c>
    </row>
    <row r="1406" customFormat="false" ht="18" hidden="false" customHeight="true" outlineLevel="0" collapsed="false">
      <c r="A1406" s="32"/>
      <c r="B1406" s="42"/>
      <c r="C1406" s="32"/>
      <c r="D1406" s="33"/>
      <c r="E1406" s="32"/>
      <c r="F1406" s="32"/>
      <c r="G1406" s="58" t="str">
        <f aca="false">IF(OR($A1406="",$C1406=""),"",IF(COUNTIF(Atividades!$G$3:$G$302,IFERROR(INDEX(Equipamentos!$C$3:$C$62,MATCH($A1406,Equipamentos!$A$3:$A$62,0)),"")&amp;"|"&amp;$C1406)=0,"Fora do catálogo",""))</f>
        <v/>
      </c>
    </row>
    <row r="1407" customFormat="false" ht="18" hidden="false" customHeight="true" outlineLevel="0" collapsed="false">
      <c r="A1407" s="32"/>
      <c r="B1407" s="42"/>
      <c r="C1407" s="32"/>
      <c r="D1407" s="33"/>
      <c r="E1407" s="32"/>
      <c r="F1407" s="32"/>
      <c r="G1407" s="58" t="str">
        <f aca="false">IF(OR($A1407="",$C1407=""),"",IF(COUNTIF(Atividades!$G$3:$G$302,IFERROR(INDEX(Equipamentos!$C$3:$C$62,MATCH($A1407,Equipamentos!$A$3:$A$62,0)),"")&amp;"|"&amp;$C1407)=0,"Fora do catálogo",""))</f>
        <v/>
      </c>
    </row>
    <row r="1408" customFormat="false" ht="18" hidden="false" customHeight="true" outlineLevel="0" collapsed="false">
      <c r="A1408" s="32"/>
      <c r="B1408" s="42"/>
      <c r="C1408" s="32"/>
      <c r="D1408" s="33"/>
      <c r="E1408" s="32"/>
      <c r="F1408" s="32"/>
      <c r="G1408" s="58" t="str">
        <f aca="false">IF(OR($A1408="",$C1408=""),"",IF(COUNTIF(Atividades!$G$3:$G$302,IFERROR(INDEX(Equipamentos!$C$3:$C$62,MATCH($A1408,Equipamentos!$A$3:$A$62,0)),"")&amp;"|"&amp;$C1408)=0,"Fora do catálogo",""))</f>
        <v/>
      </c>
    </row>
    <row r="1409" customFormat="false" ht="18" hidden="false" customHeight="true" outlineLevel="0" collapsed="false">
      <c r="A1409" s="32"/>
      <c r="B1409" s="42"/>
      <c r="C1409" s="32"/>
      <c r="D1409" s="33"/>
      <c r="E1409" s="32"/>
      <c r="F1409" s="32"/>
      <c r="G1409" s="58" t="str">
        <f aca="false">IF(OR($A1409="",$C1409=""),"",IF(COUNTIF(Atividades!$G$3:$G$302,IFERROR(INDEX(Equipamentos!$C$3:$C$62,MATCH($A1409,Equipamentos!$A$3:$A$62,0)),"")&amp;"|"&amp;$C1409)=0,"Fora do catálogo",""))</f>
        <v/>
      </c>
    </row>
    <row r="1410" customFormat="false" ht="18" hidden="false" customHeight="true" outlineLevel="0" collapsed="false">
      <c r="A1410" s="32"/>
      <c r="B1410" s="42"/>
      <c r="C1410" s="32"/>
      <c r="D1410" s="33"/>
      <c r="E1410" s="32"/>
      <c r="F1410" s="32"/>
      <c r="G1410" s="58" t="str">
        <f aca="false">IF(OR($A1410="",$C1410=""),"",IF(COUNTIF(Atividades!$G$3:$G$302,IFERROR(INDEX(Equipamentos!$C$3:$C$62,MATCH($A1410,Equipamentos!$A$3:$A$62,0)),"")&amp;"|"&amp;$C1410)=0,"Fora do catálogo",""))</f>
        <v/>
      </c>
    </row>
    <row r="1411" customFormat="false" ht="18" hidden="false" customHeight="true" outlineLevel="0" collapsed="false">
      <c r="A1411" s="32"/>
      <c r="B1411" s="42"/>
      <c r="C1411" s="32"/>
      <c r="D1411" s="33"/>
      <c r="E1411" s="32"/>
      <c r="F1411" s="32"/>
      <c r="G1411" s="58" t="str">
        <f aca="false">IF(OR($A1411="",$C1411=""),"",IF(COUNTIF(Atividades!$G$3:$G$302,IFERROR(INDEX(Equipamentos!$C$3:$C$62,MATCH($A1411,Equipamentos!$A$3:$A$62,0)),"")&amp;"|"&amp;$C1411)=0,"Fora do catálogo",""))</f>
        <v/>
      </c>
    </row>
    <row r="1412" customFormat="false" ht="18" hidden="false" customHeight="true" outlineLevel="0" collapsed="false">
      <c r="A1412" s="32"/>
      <c r="B1412" s="42"/>
      <c r="C1412" s="32"/>
      <c r="D1412" s="33"/>
      <c r="E1412" s="32"/>
      <c r="F1412" s="32"/>
      <c r="G1412" s="58" t="str">
        <f aca="false">IF(OR($A1412="",$C1412=""),"",IF(COUNTIF(Atividades!$G$3:$G$302,IFERROR(INDEX(Equipamentos!$C$3:$C$62,MATCH($A1412,Equipamentos!$A$3:$A$62,0)),"")&amp;"|"&amp;$C1412)=0,"Fora do catálogo",""))</f>
        <v/>
      </c>
    </row>
    <row r="1413" customFormat="false" ht="18" hidden="false" customHeight="true" outlineLevel="0" collapsed="false">
      <c r="A1413" s="32"/>
      <c r="B1413" s="42"/>
      <c r="C1413" s="32"/>
      <c r="D1413" s="33"/>
      <c r="E1413" s="32"/>
      <c r="F1413" s="32"/>
      <c r="G1413" s="58" t="str">
        <f aca="false">IF(OR($A1413="",$C1413=""),"",IF(COUNTIF(Atividades!$G$3:$G$302,IFERROR(INDEX(Equipamentos!$C$3:$C$62,MATCH($A1413,Equipamentos!$A$3:$A$62,0)),"")&amp;"|"&amp;$C1413)=0,"Fora do catálogo",""))</f>
        <v/>
      </c>
    </row>
    <row r="1414" customFormat="false" ht="18" hidden="false" customHeight="true" outlineLevel="0" collapsed="false">
      <c r="A1414" s="32"/>
      <c r="B1414" s="42"/>
      <c r="C1414" s="32"/>
      <c r="D1414" s="33"/>
      <c r="E1414" s="32"/>
      <c r="F1414" s="32"/>
      <c r="G1414" s="58" t="str">
        <f aca="false">IF(OR($A1414="",$C1414=""),"",IF(COUNTIF(Atividades!$G$3:$G$302,IFERROR(INDEX(Equipamentos!$C$3:$C$62,MATCH($A1414,Equipamentos!$A$3:$A$62,0)),"")&amp;"|"&amp;$C1414)=0,"Fora do catálogo",""))</f>
        <v/>
      </c>
    </row>
    <row r="1415" customFormat="false" ht="18" hidden="false" customHeight="true" outlineLevel="0" collapsed="false">
      <c r="A1415" s="32"/>
      <c r="B1415" s="42"/>
      <c r="C1415" s="32"/>
      <c r="D1415" s="33"/>
      <c r="E1415" s="32"/>
      <c r="F1415" s="32"/>
      <c r="G1415" s="58" t="str">
        <f aca="false">IF(OR($A1415="",$C1415=""),"",IF(COUNTIF(Atividades!$G$3:$G$302,IFERROR(INDEX(Equipamentos!$C$3:$C$62,MATCH($A1415,Equipamentos!$A$3:$A$62,0)),"")&amp;"|"&amp;$C1415)=0,"Fora do catálogo",""))</f>
        <v/>
      </c>
    </row>
    <row r="1416" customFormat="false" ht="18" hidden="false" customHeight="true" outlineLevel="0" collapsed="false">
      <c r="A1416" s="32"/>
      <c r="B1416" s="42"/>
      <c r="C1416" s="32"/>
      <c r="D1416" s="33"/>
      <c r="E1416" s="32"/>
      <c r="F1416" s="32"/>
      <c r="G1416" s="58" t="str">
        <f aca="false">IF(OR($A1416="",$C1416=""),"",IF(COUNTIF(Atividades!$G$3:$G$302,IFERROR(INDEX(Equipamentos!$C$3:$C$62,MATCH($A1416,Equipamentos!$A$3:$A$62,0)),"")&amp;"|"&amp;$C1416)=0,"Fora do catálogo",""))</f>
        <v/>
      </c>
    </row>
    <row r="1417" customFormat="false" ht="18" hidden="false" customHeight="true" outlineLevel="0" collapsed="false">
      <c r="A1417" s="32"/>
      <c r="B1417" s="42"/>
      <c r="C1417" s="32"/>
      <c r="D1417" s="33"/>
      <c r="E1417" s="32"/>
      <c r="F1417" s="32"/>
      <c r="G1417" s="58" t="str">
        <f aca="false">IF(OR($A1417="",$C1417=""),"",IF(COUNTIF(Atividades!$G$3:$G$302,IFERROR(INDEX(Equipamentos!$C$3:$C$62,MATCH($A1417,Equipamentos!$A$3:$A$62,0)),"")&amp;"|"&amp;$C1417)=0,"Fora do catálogo",""))</f>
        <v/>
      </c>
    </row>
    <row r="1418" customFormat="false" ht="18" hidden="false" customHeight="true" outlineLevel="0" collapsed="false">
      <c r="A1418" s="32"/>
      <c r="B1418" s="42"/>
      <c r="C1418" s="32"/>
      <c r="D1418" s="33"/>
      <c r="E1418" s="32"/>
      <c r="F1418" s="32"/>
      <c r="G1418" s="58" t="str">
        <f aca="false">IF(OR($A1418="",$C1418=""),"",IF(COUNTIF(Atividades!$G$3:$G$302,IFERROR(INDEX(Equipamentos!$C$3:$C$62,MATCH($A1418,Equipamentos!$A$3:$A$62,0)),"")&amp;"|"&amp;$C1418)=0,"Fora do catálogo",""))</f>
        <v/>
      </c>
    </row>
    <row r="1419" customFormat="false" ht="18" hidden="false" customHeight="true" outlineLevel="0" collapsed="false">
      <c r="A1419" s="32"/>
      <c r="B1419" s="42"/>
      <c r="C1419" s="32"/>
      <c r="D1419" s="33"/>
      <c r="E1419" s="32"/>
      <c r="F1419" s="32"/>
      <c r="G1419" s="58" t="str">
        <f aca="false">IF(OR($A1419="",$C1419=""),"",IF(COUNTIF(Atividades!$G$3:$G$302,IFERROR(INDEX(Equipamentos!$C$3:$C$62,MATCH($A1419,Equipamentos!$A$3:$A$62,0)),"")&amp;"|"&amp;$C1419)=0,"Fora do catálogo",""))</f>
        <v/>
      </c>
    </row>
    <row r="1420" customFormat="false" ht="18" hidden="false" customHeight="true" outlineLevel="0" collapsed="false">
      <c r="A1420" s="32"/>
      <c r="B1420" s="42"/>
      <c r="C1420" s="32"/>
      <c r="D1420" s="33"/>
      <c r="E1420" s="32"/>
      <c r="F1420" s="32"/>
      <c r="G1420" s="58" t="str">
        <f aca="false">IF(OR($A1420="",$C1420=""),"",IF(COUNTIF(Atividades!$G$3:$G$302,IFERROR(INDEX(Equipamentos!$C$3:$C$62,MATCH($A1420,Equipamentos!$A$3:$A$62,0)),"")&amp;"|"&amp;$C1420)=0,"Fora do catálogo",""))</f>
        <v/>
      </c>
    </row>
    <row r="1421" customFormat="false" ht="18" hidden="false" customHeight="true" outlineLevel="0" collapsed="false">
      <c r="A1421" s="32"/>
      <c r="B1421" s="42"/>
      <c r="C1421" s="32"/>
      <c r="D1421" s="33"/>
      <c r="E1421" s="32"/>
      <c r="F1421" s="32"/>
      <c r="G1421" s="58" t="str">
        <f aca="false">IF(OR($A1421="",$C1421=""),"",IF(COUNTIF(Atividades!$G$3:$G$302,IFERROR(INDEX(Equipamentos!$C$3:$C$62,MATCH($A1421,Equipamentos!$A$3:$A$62,0)),"")&amp;"|"&amp;$C1421)=0,"Fora do catálogo",""))</f>
        <v/>
      </c>
    </row>
    <row r="1422" customFormat="false" ht="18" hidden="false" customHeight="true" outlineLevel="0" collapsed="false">
      <c r="A1422" s="32"/>
      <c r="B1422" s="42"/>
      <c r="C1422" s="32"/>
      <c r="D1422" s="33"/>
      <c r="E1422" s="32"/>
      <c r="F1422" s="32"/>
      <c r="G1422" s="58" t="str">
        <f aca="false">IF(OR($A1422="",$C1422=""),"",IF(COUNTIF(Atividades!$G$3:$G$302,IFERROR(INDEX(Equipamentos!$C$3:$C$62,MATCH($A1422,Equipamentos!$A$3:$A$62,0)),"")&amp;"|"&amp;$C1422)=0,"Fora do catálogo",""))</f>
        <v/>
      </c>
    </row>
    <row r="1423" customFormat="false" ht="18" hidden="false" customHeight="true" outlineLevel="0" collapsed="false">
      <c r="A1423" s="32"/>
      <c r="B1423" s="42"/>
      <c r="C1423" s="32"/>
      <c r="D1423" s="33"/>
      <c r="E1423" s="32"/>
      <c r="F1423" s="32"/>
      <c r="G1423" s="58" t="str">
        <f aca="false">IF(OR($A1423="",$C1423=""),"",IF(COUNTIF(Atividades!$G$3:$G$302,IFERROR(INDEX(Equipamentos!$C$3:$C$62,MATCH($A1423,Equipamentos!$A$3:$A$62,0)),"")&amp;"|"&amp;$C1423)=0,"Fora do catálogo",""))</f>
        <v/>
      </c>
    </row>
    <row r="1424" customFormat="false" ht="18" hidden="false" customHeight="true" outlineLevel="0" collapsed="false">
      <c r="A1424" s="32"/>
      <c r="B1424" s="42"/>
      <c r="C1424" s="32"/>
      <c r="D1424" s="33"/>
      <c r="E1424" s="32"/>
      <c r="F1424" s="32"/>
      <c r="G1424" s="58" t="str">
        <f aca="false">IF(OR($A1424="",$C1424=""),"",IF(COUNTIF(Atividades!$G$3:$G$302,IFERROR(INDEX(Equipamentos!$C$3:$C$62,MATCH($A1424,Equipamentos!$A$3:$A$62,0)),"")&amp;"|"&amp;$C1424)=0,"Fora do catálogo",""))</f>
        <v/>
      </c>
    </row>
    <row r="1425" customFormat="false" ht="18" hidden="false" customHeight="true" outlineLevel="0" collapsed="false">
      <c r="A1425" s="32"/>
      <c r="B1425" s="42"/>
      <c r="C1425" s="32"/>
      <c r="D1425" s="33"/>
      <c r="E1425" s="32"/>
      <c r="F1425" s="32"/>
      <c r="G1425" s="58" t="str">
        <f aca="false">IF(OR($A1425="",$C1425=""),"",IF(COUNTIF(Atividades!$G$3:$G$302,IFERROR(INDEX(Equipamentos!$C$3:$C$62,MATCH($A1425,Equipamentos!$A$3:$A$62,0)),"")&amp;"|"&amp;$C1425)=0,"Fora do catálogo",""))</f>
        <v/>
      </c>
    </row>
    <row r="1426" customFormat="false" ht="18" hidden="false" customHeight="true" outlineLevel="0" collapsed="false">
      <c r="A1426" s="32"/>
      <c r="B1426" s="42"/>
      <c r="C1426" s="32"/>
      <c r="D1426" s="33"/>
      <c r="E1426" s="32"/>
      <c r="F1426" s="32"/>
      <c r="G1426" s="58" t="str">
        <f aca="false">IF(OR($A1426="",$C1426=""),"",IF(COUNTIF(Atividades!$G$3:$G$302,IFERROR(INDEX(Equipamentos!$C$3:$C$62,MATCH($A1426,Equipamentos!$A$3:$A$62,0)),"")&amp;"|"&amp;$C1426)=0,"Fora do catálogo",""))</f>
        <v/>
      </c>
    </row>
    <row r="1427" customFormat="false" ht="18" hidden="false" customHeight="true" outlineLevel="0" collapsed="false">
      <c r="A1427" s="32"/>
      <c r="B1427" s="42"/>
      <c r="C1427" s="32"/>
      <c r="D1427" s="33"/>
      <c r="E1427" s="32"/>
      <c r="F1427" s="32"/>
      <c r="G1427" s="58" t="str">
        <f aca="false">IF(OR($A1427="",$C1427=""),"",IF(COUNTIF(Atividades!$G$3:$G$302,IFERROR(INDEX(Equipamentos!$C$3:$C$62,MATCH($A1427,Equipamentos!$A$3:$A$62,0)),"")&amp;"|"&amp;$C1427)=0,"Fora do catálogo",""))</f>
        <v/>
      </c>
    </row>
    <row r="1428" customFormat="false" ht="18" hidden="false" customHeight="true" outlineLevel="0" collapsed="false">
      <c r="A1428" s="32"/>
      <c r="B1428" s="42"/>
      <c r="C1428" s="32"/>
      <c r="D1428" s="33"/>
      <c r="E1428" s="32"/>
      <c r="F1428" s="32"/>
      <c r="G1428" s="58" t="str">
        <f aca="false">IF(OR($A1428="",$C1428=""),"",IF(COUNTIF(Atividades!$G$3:$G$302,IFERROR(INDEX(Equipamentos!$C$3:$C$62,MATCH($A1428,Equipamentos!$A$3:$A$62,0)),"")&amp;"|"&amp;$C1428)=0,"Fora do catálogo",""))</f>
        <v/>
      </c>
    </row>
    <row r="1429" customFormat="false" ht="18" hidden="false" customHeight="true" outlineLevel="0" collapsed="false">
      <c r="A1429" s="32"/>
      <c r="B1429" s="42"/>
      <c r="C1429" s="32"/>
      <c r="D1429" s="33"/>
      <c r="E1429" s="32"/>
      <c r="F1429" s="32"/>
      <c r="G1429" s="58" t="str">
        <f aca="false">IF(OR($A1429="",$C1429=""),"",IF(COUNTIF(Atividades!$G$3:$G$302,IFERROR(INDEX(Equipamentos!$C$3:$C$62,MATCH($A1429,Equipamentos!$A$3:$A$62,0)),"")&amp;"|"&amp;$C1429)=0,"Fora do catálogo",""))</f>
        <v/>
      </c>
    </row>
    <row r="1430" customFormat="false" ht="18" hidden="false" customHeight="true" outlineLevel="0" collapsed="false">
      <c r="A1430" s="32"/>
      <c r="B1430" s="42"/>
      <c r="C1430" s="32"/>
      <c r="D1430" s="33"/>
      <c r="E1430" s="32"/>
      <c r="F1430" s="32"/>
      <c r="G1430" s="58" t="str">
        <f aca="false">IF(OR($A1430="",$C1430=""),"",IF(COUNTIF(Atividades!$G$3:$G$302,IFERROR(INDEX(Equipamentos!$C$3:$C$62,MATCH($A1430,Equipamentos!$A$3:$A$62,0)),"")&amp;"|"&amp;$C1430)=0,"Fora do catálogo",""))</f>
        <v/>
      </c>
    </row>
    <row r="1431" customFormat="false" ht="18" hidden="false" customHeight="true" outlineLevel="0" collapsed="false">
      <c r="A1431" s="32"/>
      <c r="B1431" s="42"/>
      <c r="C1431" s="32"/>
      <c r="D1431" s="33"/>
      <c r="E1431" s="32"/>
      <c r="F1431" s="32"/>
      <c r="G1431" s="58" t="str">
        <f aca="false">IF(OR($A1431="",$C1431=""),"",IF(COUNTIF(Atividades!$G$3:$G$302,IFERROR(INDEX(Equipamentos!$C$3:$C$62,MATCH($A1431,Equipamentos!$A$3:$A$62,0)),"")&amp;"|"&amp;$C1431)=0,"Fora do catálogo",""))</f>
        <v/>
      </c>
    </row>
    <row r="1432" customFormat="false" ht="18" hidden="false" customHeight="true" outlineLevel="0" collapsed="false">
      <c r="A1432" s="32"/>
      <c r="B1432" s="42"/>
      <c r="C1432" s="32"/>
      <c r="D1432" s="33"/>
      <c r="E1432" s="32"/>
      <c r="F1432" s="32"/>
      <c r="G1432" s="58" t="str">
        <f aca="false">IF(OR($A1432="",$C1432=""),"",IF(COUNTIF(Atividades!$G$3:$G$302,IFERROR(INDEX(Equipamentos!$C$3:$C$62,MATCH($A1432,Equipamentos!$A$3:$A$62,0)),"")&amp;"|"&amp;$C1432)=0,"Fora do catálogo",""))</f>
        <v/>
      </c>
    </row>
    <row r="1433" customFormat="false" ht="18" hidden="false" customHeight="true" outlineLevel="0" collapsed="false">
      <c r="A1433" s="32"/>
      <c r="B1433" s="42"/>
      <c r="C1433" s="32"/>
      <c r="D1433" s="33"/>
      <c r="E1433" s="32"/>
      <c r="F1433" s="32"/>
      <c r="G1433" s="58" t="str">
        <f aca="false">IF(OR($A1433="",$C1433=""),"",IF(COUNTIF(Atividades!$G$3:$G$302,IFERROR(INDEX(Equipamentos!$C$3:$C$62,MATCH($A1433,Equipamentos!$A$3:$A$62,0)),"")&amp;"|"&amp;$C1433)=0,"Fora do catálogo",""))</f>
        <v/>
      </c>
    </row>
    <row r="1434" customFormat="false" ht="18" hidden="false" customHeight="true" outlineLevel="0" collapsed="false">
      <c r="A1434" s="32"/>
      <c r="B1434" s="42"/>
      <c r="C1434" s="32"/>
      <c r="D1434" s="33"/>
      <c r="E1434" s="32"/>
      <c r="F1434" s="32"/>
      <c r="G1434" s="58" t="str">
        <f aca="false">IF(OR($A1434="",$C1434=""),"",IF(COUNTIF(Atividades!$G$3:$G$302,IFERROR(INDEX(Equipamentos!$C$3:$C$62,MATCH($A1434,Equipamentos!$A$3:$A$62,0)),"")&amp;"|"&amp;$C1434)=0,"Fora do catálogo",""))</f>
        <v/>
      </c>
    </row>
    <row r="1435" customFormat="false" ht="18" hidden="false" customHeight="true" outlineLevel="0" collapsed="false">
      <c r="A1435" s="32"/>
      <c r="B1435" s="42"/>
      <c r="C1435" s="32"/>
      <c r="D1435" s="33"/>
      <c r="E1435" s="32"/>
      <c r="F1435" s="32"/>
      <c r="G1435" s="58" t="str">
        <f aca="false">IF(OR($A1435="",$C1435=""),"",IF(COUNTIF(Atividades!$G$3:$G$302,IFERROR(INDEX(Equipamentos!$C$3:$C$62,MATCH($A1435,Equipamentos!$A$3:$A$62,0)),"")&amp;"|"&amp;$C1435)=0,"Fora do catálogo",""))</f>
        <v/>
      </c>
    </row>
    <row r="1436" customFormat="false" ht="18" hidden="false" customHeight="true" outlineLevel="0" collapsed="false">
      <c r="A1436" s="32"/>
      <c r="B1436" s="42"/>
      <c r="C1436" s="32"/>
      <c r="D1436" s="33"/>
      <c r="E1436" s="32"/>
      <c r="F1436" s="32"/>
      <c r="G1436" s="58" t="str">
        <f aca="false">IF(OR($A1436="",$C1436=""),"",IF(COUNTIF(Atividades!$G$3:$G$302,IFERROR(INDEX(Equipamentos!$C$3:$C$62,MATCH($A1436,Equipamentos!$A$3:$A$62,0)),"")&amp;"|"&amp;$C1436)=0,"Fora do catálogo",""))</f>
        <v/>
      </c>
    </row>
    <row r="1437" customFormat="false" ht="18" hidden="false" customHeight="true" outlineLevel="0" collapsed="false">
      <c r="A1437" s="32"/>
      <c r="B1437" s="42"/>
      <c r="C1437" s="32"/>
      <c r="D1437" s="33"/>
      <c r="E1437" s="32"/>
      <c r="F1437" s="32"/>
      <c r="G1437" s="58" t="str">
        <f aca="false">IF(OR($A1437="",$C1437=""),"",IF(COUNTIF(Atividades!$G$3:$G$302,IFERROR(INDEX(Equipamentos!$C$3:$C$62,MATCH($A1437,Equipamentos!$A$3:$A$62,0)),"")&amp;"|"&amp;$C1437)=0,"Fora do catálogo",""))</f>
        <v/>
      </c>
    </row>
    <row r="1438" customFormat="false" ht="18" hidden="false" customHeight="true" outlineLevel="0" collapsed="false">
      <c r="A1438" s="32"/>
      <c r="B1438" s="42"/>
      <c r="C1438" s="32"/>
      <c r="D1438" s="33"/>
      <c r="E1438" s="32"/>
      <c r="F1438" s="32"/>
      <c r="G1438" s="58" t="str">
        <f aca="false">IF(OR($A1438="",$C1438=""),"",IF(COUNTIF(Atividades!$G$3:$G$302,IFERROR(INDEX(Equipamentos!$C$3:$C$62,MATCH($A1438,Equipamentos!$A$3:$A$62,0)),"")&amp;"|"&amp;$C1438)=0,"Fora do catálogo",""))</f>
        <v/>
      </c>
    </row>
    <row r="1439" customFormat="false" ht="18" hidden="false" customHeight="true" outlineLevel="0" collapsed="false">
      <c r="A1439" s="32"/>
      <c r="B1439" s="42"/>
      <c r="C1439" s="32"/>
      <c r="D1439" s="33"/>
      <c r="E1439" s="32"/>
      <c r="F1439" s="32"/>
      <c r="G1439" s="58" t="str">
        <f aca="false">IF(OR($A1439="",$C1439=""),"",IF(COUNTIF(Atividades!$G$3:$G$302,IFERROR(INDEX(Equipamentos!$C$3:$C$62,MATCH($A1439,Equipamentos!$A$3:$A$62,0)),"")&amp;"|"&amp;$C1439)=0,"Fora do catálogo",""))</f>
        <v/>
      </c>
    </row>
    <row r="1440" customFormat="false" ht="18" hidden="false" customHeight="true" outlineLevel="0" collapsed="false">
      <c r="A1440" s="32"/>
      <c r="B1440" s="42"/>
      <c r="C1440" s="32"/>
      <c r="D1440" s="33"/>
      <c r="E1440" s="32"/>
      <c r="F1440" s="32"/>
      <c r="G1440" s="58" t="str">
        <f aca="false">IF(OR($A1440="",$C1440=""),"",IF(COUNTIF(Atividades!$G$3:$G$302,IFERROR(INDEX(Equipamentos!$C$3:$C$62,MATCH($A1440,Equipamentos!$A$3:$A$62,0)),"")&amp;"|"&amp;$C1440)=0,"Fora do catálogo",""))</f>
        <v/>
      </c>
    </row>
    <row r="1441" customFormat="false" ht="18" hidden="false" customHeight="true" outlineLevel="0" collapsed="false">
      <c r="A1441" s="32"/>
      <c r="B1441" s="42"/>
      <c r="C1441" s="32"/>
      <c r="D1441" s="33"/>
      <c r="E1441" s="32"/>
      <c r="F1441" s="32"/>
      <c r="G1441" s="58" t="str">
        <f aca="false">IF(OR($A1441="",$C1441=""),"",IF(COUNTIF(Atividades!$G$3:$G$302,IFERROR(INDEX(Equipamentos!$C$3:$C$62,MATCH($A1441,Equipamentos!$A$3:$A$62,0)),"")&amp;"|"&amp;$C1441)=0,"Fora do catálogo",""))</f>
        <v/>
      </c>
    </row>
    <row r="1442" customFormat="false" ht="18" hidden="false" customHeight="true" outlineLevel="0" collapsed="false">
      <c r="A1442" s="32"/>
      <c r="B1442" s="42"/>
      <c r="C1442" s="32"/>
      <c r="D1442" s="33"/>
      <c r="E1442" s="32"/>
      <c r="F1442" s="32"/>
      <c r="G1442" s="58" t="str">
        <f aca="false">IF(OR($A1442="",$C1442=""),"",IF(COUNTIF(Atividades!$G$3:$G$302,IFERROR(INDEX(Equipamentos!$C$3:$C$62,MATCH($A1442,Equipamentos!$A$3:$A$62,0)),"")&amp;"|"&amp;$C1442)=0,"Fora do catálogo",""))</f>
        <v/>
      </c>
    </row>
    <row r="1443" customFormat="false" ht="18" hidden="false" customHeight="true" outlineLevel="0" collapsed="false">
      <c r="A1443" s="32"/>
      <c r="B1443" s="42"/>
      <c r="C1443" s="32"/>
      <c r="D1443" s="33"/>
      <c r="E1443" s="32"/>
      <c r="F1443" s="32"/>
      <c r="G1443" s="58" t="str">
        <f aca="false">IF(OR($A1443="",$C1443=""),"",IF(COUNTIF(Atividades!$G$3:$G$302,IFERROR(INDEX(Equipamentos!$C$3:$C$62,MATCH($A1443,Equipamentos!$A$3:$A$62,0)),"")&amp;"|"&amp;$C1443)=0,"Fora do catálogo",""))</f>
        <v/>
      </c>
    </row>
    <row r="1444" customFormat="false" ht="18" hidden="false" customHeight="true" outlineLevel="0" collapsed="false">
      <c r="A1444" s="32"/>
      <c r="B1444" s="42"/>
      <c r="C1444" s="32"/>
      <c r="D1444" s="33"/>
      <c r="E1444" s="32"/>
      <c r="F1444" s="32"/>
      <c r="G1444" s="58" t="str">
        <f aca="false">IF(OR($A1444="",$C1444=""),"",IF(COUNTIF(Atividades!$G$3:$G$302,IFERROR(INDEX(Equipamentos!$C$3:$C$62,MATCH($A1444,Equipamentos!$A$3:$A$62,0)),"")&amp;"|"&amp;$C1444)=0,"Fora do catálogo",""))</f>
        <v/>
      </c>
    </row>
    <row r="1445" customFormat="false" ht="18" hidden="false" customHeight="true" outlineLevel="0" collapsed="false">
      <c r="A1445" s="32"/>
      <c r="B1445" s="42"/>
      <c r="C1445" s="32"/>
      <c r="D1445" s="33"/>
      <c r="E1445" s="32"/>
      <c r="F1445" s="32"/>
      <c r="G1445" s="58" t="str">
        <f aca="false">IF(OR($A1445="",$C1445=""),"",IF(COUNTIF(Atividades!$G$3:$G$302,IFERROR(INDEX(Equipamentos!$C$3:$C$62,MATCH($A1445,Equipamentos!$A$3:$A$62,0)),"")&amp;"|"&amp;$C1445)=0,"Fora do catálogo",""))</f>
        <v/>
      </c>
    </row>
    <row r="1446" customFormat="false" ht="18" hidden="false" customHeight="true" outlineLevel="0" collapsed="false">
      <c r="A1446" s="32"/>
      <c r="B1446" s="42"/>
      <c r="C1446" s="32"/>
      <c r="D1446" s="33"/>
      <c r="E1446" s="32"/>
      <c r="F1446" s="32"/>
      <c r="G1446" s="58" t="str">
        <f aca="false">IF(OR($A1446="",$C1446=""),"",IF(COUNTIF(Atividades!$G$3:$G$302,IFERROR(INDEX(Equipamentos!$C$3:$C$62,MATCH($A1446,Equipamentos!$A$3:$A$62,0)),"")&amp;"|"&amp;$C1446)=0,"Fora do catálogo",""))</f>
        <v/>
      </c>
    </row>
    <row r="1447" customFormat="false" ht="18" hidden="false" customHeight="true" outlineLevel="0" collapsed="false">
      <c r="A1447" s="32"/>
      <c r="B1447" s="42"/>
      <c r="C1447" s="32"/>
      <c r="D1447" s="33"/>
      <c r="E1447" s="32"/>
      <c r="F1447" s="32"/>
      <c r="G1447" s="58" t="str">
        <f aca="false">IF(OR($A1447="",$C1447=""),"",IF(COUNTIF(Atividades!$G$3:$G$302,IFERROR(INDEX(Equipamentos!$C$3:$C$62,MATCH($A1447,Equipamentos!$A$3:$A$62,0)),"")&amp;"|"&amp;$C1447)=0,"Fora do catálogo",""))</f>
        <v/>
      </c>
    </row>
    <row r="1448" customFormat="false" ht="18" hidden="false" customHeight="true" outlineLevel="0" collapsed="false">
      <c r="A1448" s="32"/>
      <c r="B1448" s="42"/>
      <c r="C1448" s="32"/>
      <c r="D1448" s="33"/>
      <c r="E1448" s="32"/>
      <c r="F1448" s="32"/>
      <c r="G1448" s="58" t="str">
        <f aca="false">IF(OR($A1448="",$C1448=""),"",IF(COUNTIF(Atividades!$G$3:$G$302,IFERROR(INDEX(Equipamentos!$C$3:$C$62,MATCH($A1448,Equipamentos!$A$3:$A$62,0)),"")&amp;"|"&amp;$C1448)=0,"Fora do catálogo",""))</f>
        <v/>
      </c>
    </row>
    <row r="1449" customFormat="false" ht="18" hidden="false" customHeight="true" outlineLevel="0" collapsed="false">
      <c r="A1449" s="32"/>
      <c r="B1449" s="42"/>
      <c r="C1449" s="32"/>
      <c r="D1449" s="33"/>
      <c r="E1449" s="32"/>
      <c r="F1449" s="32"/>
      <c r="G1449" s="58" t="str">
        <f aca="false">IF(OR($A1449="",$C1449=""),"",IF(COUNTIF(Atividades!$G$3:$G$302,IFERROR(INDEX(Equipamentos!$C$3:$C$62,MATCH($A1449,Equipamentos!$A$3:$A$62,0)),"")&amp;"|"&amp;$C1449)=0,"Fora do catálogo",""))</f>
        <v/>
      </c>
    </row>
    <row r="1450" customFormat="false" ht="18" hidden="false" customHeight="true" outlineLevel="0" collapsed="false">
      <c r="A1450" s="32"/>
      <c r="B1450" s="42"/>
      <c r="C1450" s="32"/>
      <c r="D1450" s="33"/>
      <c r="E1450" s="32"/>
      <c r="F1450" s="32"/>
      <c r="G1450" s="58" t="str">
        <f aca="false">IF(OR($A1450="",$C1450=""),"",IF(COUNTIF(Atividades!$G$3:$G$302,IFERROR(INDEX(Equipamentos!$C$3:$C$62,MATCH($A1450,Equipamentos!$A$3:$A$62,0)),"")&amp;"|"&amp;$C1450)=0,"Fora do catálogo",""))</f>
        <v/>
      </c>
    </row>
    <row r="1451" customFormat="false" ht="18" hidden="false" customHeight="true" outlineLevel="0" collapsed="false">
      <c r="A1451" s="32"/>
      <c r="B1451" s="42"/>
      <c r="C1451" s="32"/>
      <c r="D1451" s="33"/>
      <c r="E1451" s="32"/>
      <c r="F1451" s="32"/>
      <c r="G1451" s="58" t="str">
        <f aca="false">IF(OR($A1451="",$C1451=""),"",IF(COUNTIF(Atividades!$G$3:$G$302,IFERROR(INDEX(Equipamentos!$C$3:$C$62,MATCH($A1451,Equipamentos!$A$3:$A$62,0)),"")&amp;"|"&amp;$C1451)=0,"Fora do catálogo",""))</f>
        <v/>
      </c>
    </row>
    <row r="1452" customFormat="false" ht="18" hidden="false" customHeight="true" outlineLevel="0" collapsed="false">
      <c r="A1452" s="32"/>
      <c r="B1452" s="42"/>
      <c r="C1452" s="32"/>
      <c r="D1452" s="33"/>
      <c r="E1452" s="32"/>
      <c r="F1452" s="32"/>
      <c r="G1452" s="58" t="str">
        <f aca="false">IF(OR($A1452="",$C1452=""),"",IF(COUNTIF(Atividades!$G$3:$G$302,IFERROR(INDEX(Equipamentos!$C$3:$C$62,MATCH($A1452,Equipamentos!$A$3:$A$62,0)),"")&amp;"|"&amp;$C1452)=0,"Fora do catálogo",""))</f>
        <v/>
      </c>
    </row>
    <row r="1453" customFormat="false" ht="18" hidden="false" customHeight="true" outlineLevel="0" collapsed="false">
      <c r="A1453" s="32"/>
      <c r="B1453" s="42"/>
      <c r="C1453" s="32"/>
      <c r="D1453" s="33"/>
      <c r="E1453" s="32"/>
      <c r="F1453" s="32"/>
      <c r="G1453" s="58" t="str">
        <f aca="false">IF(OR($A1453="",$C1453=""),"",IF(COUNTIF(Atividades!$G$3:$G$302,IFERROR(INDEX(Equipamentos!$C$3:$C$62,MATCH($A1453,Equipamentos!$A$3:$A$62,0)),"")&amp;"|"&amp;$C1453)=0,"Fora do catálogo",""))</f>
        <v/>
      </c>
    </row>
    <row r="1454" customFormat="false" ht="18" hidden="false" customHeight="true" outlineLevel="0" collapsed="false">
      <c r="A1454" s="32"/>
      <c r="B1454" s="42"/>
      <c r="C1454" s="32"/>
      <c r="D1454" s="33"/>
      <c r="E1454" s="32"/>
      <c r="F1454" s="32"/>
      <c r="G1454" s="58" t="str">
        <f aca="false">IF(OR($A1454="",$C1454=""),"",IF(COUNTIF(Atividades!$G$3:$G$302,IFERROR(INDEX(Equipamentos!$C$3:$C$62,MATCH($A1454,Equipamentos!$A$3:$A$62,0)),"")&amp;"|"&amp;$C1454)=0,"Fora do catálogo",""))</f>
        <v/>
      </c>
    </row>
    <row r="1455" customFormat="false" ht="18" hidden="false" customHeight="true" outlineLevel="0" collapsed="false">
      <c r="A1455" s="32"/>
      <c r="B1455" s="42"/>
      <c r="C1455" s="32"/>
      <c r="D1455" s="33"/>
      <c r="E1455" s="32"/>
      <c r="F1455" s="32"/>
      <c r="G1455" s="58" t="str">
        <f aca="false">IF(OR($A1455="",$C1455=""),"",IF(COUNTIF(Atividades!$G$3:$G$302,IFERROR(INDEX(Equipamentos!$C$3:$C$62,MATCH($A1455,Equipamentos!$A$3:$A$62,0)),"")&amp;"|"&amp;$C1455)=0,"Fora do catálogo",""))</f>
        <v/>
      </c>
    </row>
    <row r="1456" customFormat="false" ht="18" hidden="false" customHeight="true" outlineLevel="0" collapsed="false">
      <c r="A1456" s="32"/>
      <c r="B1456" s="42"/>
      <c r="C1456" s="32"/>
      <c r="D1456" s="33"/>
      <c r="E1456" s="32"/>
      <c r="F1456" s="32"/>
      <c r="G1456" s="58" t="str">
        <f aca="false">IF(OR($A1456="",$C1456=""),"",IF(COUNTIF(Atividades!$G$3:$G$302,IFERROR(INDEX(Equipamentos!$C$3:$C$62,MATCH($A1456,Equipamentos!$A$3:$A$62,0)),"")&amp;"|"&amp;$C1456)=0,"Fora do catálogo",""))</f>
        <v/>
      </c>
    </row>
    <row r="1457" customFormat="false" ht="18" hidden="false" customHeight="true" outlineLevel="0" collapsed="false">
      <c r="A1457" s="32"/>
      <c r="B1457" s="42"/>
      <c r="C1457" s="32"/>
      <c r="D1457" s="33"/>
      <c r="E1457" s="32"/>
      <c r="F1457" s="32"/>
      <c r="G1457" s="58" t="str">
        <f aca="false">IF(OR($A1457="",$C1457=""),"",IF(COUNTIF(Atividades!$G$3:$G$302,IFERROR(INDEX(Equipamentos!$C$3:$C$62,MATCH($A1457,Equipamentos!$A$3:$A$62,0)),"")&amp;"|"&amp;$C1457)=0,"Fora do catálogo",""))</f>
        <v/>
      </c>
    </row>
    <row r="1458" customFormat="false" ht="18" hidden="false" customHeight="true" outlineLevel="0" collapsed="false">
      <c r="A1458" s="32"/>
      <c r="B1458" s="42"/>
      <c r="C1458" s="32"/>
      <c r="D1458" s="33"/>
      <c r="E1458" s="32"/>
      <c r="F1458" s="32"/>
      <c r="G1458" s="58" t="str">
        <f aca="false">IF(OR($A1458="",$C1458=""),"",IF(COUNTIF(Atividades!$G$3:$G$302,IFERROR(INDEX(Equipamentos!$C$3:$C$62,MATCH($A1458,Equipamentos!$A$3:$A$62,0)),"")&amp;"|"&amp;$C1458)=0,"Fora do catálogo",""))</f>
        <v/>
      </c>
    </row>
    <row r="1459" customFormat="false" ht="18" hidden="false" customHeight="true" outlineLevel="0" collapsed="false">
      <c r="A1459" s="32"/>
      <c r="B1459" s="42"/>
      <c r="C1459" s="32"/>
      <c r="D1459" s="33"/>
      <c r="E1459" s="32"/>
      <c r="F1459" s="32"/>
      <c r="G1459" s="58" t="str">
        <f aca="false">IF(OR($A1459="",$C1459=""),"",IF(COUNTIF(Atividades!$G$3:$G$302,IFERROR(INDEX(Equipamentos!$C$3:$C$62,MATCH($A1459,Equipamentos!$A$3:$A$62,0)),"")&amp;"|"&amp;$C1459)=0,"Fora do catálogo",""))</f>
        <v/>
      </c>
    </row>
    <row r="1460" customFormat="false" ht="18" hidden="false" customHeight="true" outlineLevel="0" collapsed="false">
      <c r="A1460" s="32"/>
      <c r="B1460" s="42"/>
      <c r="C1460" s="32"/>
      <c r="D1460" s="33"/>
      <c r="E1460" s="32"/>
      <c r="F1460" s="32"/>
      <c r="G1460" s="58" t="str">
        <f aca="false">IF(OR($A1460="",$C1460=""),"",IF(COUNTIF(Atividades!$G$3:$G$302,IFERROR(INDEX(Equipamentos!$C$3:$C$62,MATCH($A1460,Equipamentos!$A$3:$A$62,0)),"")&amp;"|"&amp;$C1460)=0,"Fora do catálogo",""))</f>
        <v/>
      </c>
    </row>
    <row r="1461" customFormat="false" ht="18" hidden="false" customHeight="true" outlineLevel="0" collapsed="false">
      <c r="A1461" s="32"/>
      <c r="B1461" s="42"/>
      <c r="C1461" s="32"/>
      <c r="D1461" s="33"/>
      <c r="E1461" s="32"/>
      <c r="F1461" s="32"/>
      <c r="G1461" s="58" t="str">
        <f aca="false">IF(OR($A1461="",$C1461=""),"",IF(COUNTIF(Atividades!$G$3:$G$302,IFERROR(INDEX(Equipamentos!$C$3:$C$62,MATCH($A1461,Equipamentos!$A$3:$A$62,0)),"")&amp;"|"&amp;$C1461)=0,"Fora do catálogo",""))</f>
        <v/>
      </c>
    </row>
    <row r="1462" customFormat="false" ht="18" hidden="false" customHeight="true" outlineLevel="0" collapsed="false">
      <c r="A1462" s="32"/>
      <c r="B1462" s="42"/>
      <c r="C1462" s="32"/>
      <c r="D1462" s="33"/>
      <c r="E1462" s="32"/>
      <c r="F1462" s="32"/>
      <c r="G1462" s="58" t="str">
        <f aca="false">IF(OR($A1462="",$C1462=""),"",IF(COUNTIF(Atividades!$G$3:$G$302,IFERROR(INDEX(Equipamentos!$C$3:$C$62,MATCH($A1462,Equipamentos!$A$3:$A$62,0)),"")&amp;"|"&amp;$C1462)=0,"Fora do catálogo",""))</f>
        <v/>
      </c>
    </row>
    <row r="1463" customFormat="false" ht="18" hidden="false" customHeight="true" outlineLevel="0" collapsed="false">
      <c r="A1463" s="32"/>
      <c r="B1463" s="42"/>
      <c r="C1463" s="32"/>
      <c r="D1463" s="33"/>
      <c r="E1463" s="32"/>
      <c r="F1463" s="32"/>
      <c r="G1463" s="58" t="str">
        <f aca="false">IF(OR($A1463="",$C1463=""),"",IF(COUNTIF(Atividades!$G$3:$G$302,IFERROR(INDEX(Equipamentos!$C$3:$C$62,MATCH($A1463,Equipamentos!$A$3:$A$62,0)),"")&amp;"|"&amp;$C1463)=0,"Fora do catálogo",""))</f>
        <v/>
      </c>
    </row>
    <row r="1464" customFormat="false" ht="18" hidden="false" customHeight="true" outlineLevel="0" collapsed="false">
      <c r="A1464" s="32"/>
      <c r="B1464" s="42"/>
      <c r="C1464" s="32"/>
      <c r="D1464" s="33"/>
      <c r="E1464" s="32"/>
      <c r="F1464" s="32"/>
      <c r="G1464" s="58" t="str">
        <f aca="false">IF(OR($A1464="",$C1464=""),"",IF(COUNTIF(Atividades!$G$3:$G$302,IFERROR(INDEX(Equipamentos!$C$3:$C$62,MATCH($A1464,Equipamentos!$A$3:$A$62,0)),"")&amp;"|"&amp;$C1464)=0,"Fora do catálogo",""))</f>
        <v/>
      </c>
    </row>
    <row r="1465" customFormat="false" ht="18" hidden="false" customHeight="true" outlineLevel="0" collapsed="false">
      <c r="A1465" s="32"/>
      <c r="B1465" s="42"/>
      <c r="C1465" s="32"/>
      <c r="D1465" s="33"/>
      <c r="E1465" s="32"/>
      <c r="F1465" s="32"/>
      <c r="G1465" s="58" t="str">
        <f aca="false">IF(OR($A1465="",$C1465=""),"",IF(COUNTIF(Atividades!$G$3:$G$302,IFERROR(INDEX(Equipamentos!$C$3:$C$62,MATCH($A1465,Equipamentos!$A$3:$A$62,0)),"")&amp;"|"&amp;$C1465)=0,"Fora do catálogo",""))</f>
        <v/>
      </c>
    </row>
    <row r="1466" customFormat="false" ht="18" hidden="false" customHeight="true" outlineLevel="0" collapsed="false">
      <c r="A1466" s="32"/>
      <c r="B1466" s="42"/>
      <c r="C1466" s="32"/>
      <c r="D1466" s="33"/>
      <c r="E1466" s="32"/>
      <c r="F1466" s="32"/>
      <c r="G1466" s="58" t="str">
        <f aca="false">IF(OR($A1466="",$C1466=""),"",IF(COUNTIF(Atividades!$G$3:$G$302,IFERROR(INDEX(Equipamentos!$C$3:$C$62,MATCH($A1466,Equipamentos!$A$3:$A$62,0)),"")&amp;"|"&amp;$C1466)=0,"Fora do catálogo",""))</f>
        <v/>
      </c>
    </row>
    <row r="1467" customFormat="false" ht="18" hidden="false" customHeight="true" outlineLevel="0" collapsed="false">
      <c r="A1467" s="32"/>
      <c r="B1467" s="42"/>
      <c r="C1467" s="32"/>
      <c r="D1467" s="33"/>
      <c r="E1467" s="32"/>
      <c r="F1467" s="32"/>
      <c r="G1467" s="58" t="str">
        <f aca="false">IF(OR($A1467="",$C1467=""),"",IF(COUNTIF(Atividades!$G$3:$G$302,IFERROR(INDEX(Equipamentos!$C$3:$C$62,MATCH($A1467,Equipamentos!$A$3:$A$62,0)),"")&amp;"|"&amp;$C1467)=0,"Fora do catálogo",""))</f>
        <v/>
      </c>
    </row>
    <row r="1468" customFormat="false" ht="18" hidden="false" customHeight="true" outlineLevel="0" collapsed="false">
      <c r="A1468" s="32"/>
      <c r="B1468" s="42"/>
      <c r="C1468" s="32"/>
      <c r="D1468" s="33"/>
      <c r="E1468" s="32"/>
      <c r="F1468" s="32"/>
      <c r="G1468" s="58" t="str">
        <f aca="false">IF(OR($A1468="",$C1468=""),"",IF(COUNTIF(Atividades!$G$3:$G$302,IFERROR(INDEX(Equipamentos!$C$3:$C$62,MATCH($A1468,Equipamentos!$A$3:$A$62,0)),"")&amp;"|"&amp;$C1468)=0,"Fora do catálogo",""))</f>
        <v/>
      </c>
    </row>
    <row r="1469" customFormat="false" ht="18" hidden="false" customHeight="true" outlineLevel="0" collapsed="false">
      <c r="A1469" s="32"/>
      <c r="B1469" s="42"/>
      <c r="C1469" s="32"/>
      <c r="D1469" s="33"/>
      <c r="E1469" s="32"/>
      <c r="F1469" s="32"/>
      <c r="G1469" s="58" t="str">
        <f aca="false">IF(OR($A1469="",$C1469=""),"",IF(COUNTIF(Atividades!$G$3:$G$302,IFERROR(INDEX(Equipamentos!$C$3:$C$62,MATCH($A1469,Equipamentos!$A$3:$A$62,0)),"")&amp;"|"&amp;$C1469)=0,"Fora do catálogo",""))</f>
        <v/>
      </c>
    </row>
    <row r="1470" customFormat="false" ht="18" hidden="false" customHeight="true" outlineLevel="0" collapsed="false">
      <c r="A1470" s="32"/>
      <c r="B1470" s="42"/>
      <c r="C1470" s="32"/>
      <c r="D1470" s="33"/>
      <c r="E1470" s="32"/>
      <c r="F1470" s="32"/>
      <c r="G1470" s="58" t="str">
        <f aca="false">IF(OR($A1470="",$C1470=""),"",IF(COUNTIF(Atividades!$G$3:$G$302,IFERROR(INDEX(Equipamentos!$C$3:$C$62,MATCH($A1470,Equipamentos!$A$3:$A$62,0)),"")&amp;"|"&amp;$C1470)=0,"Fora do catálogo",""))</f>
        <v/>
      </c>
    </row>
    <row r="1471" customFormat="false" ht="18" hidden="false" customHeight="true" outlineLevel="0" collapsed="false">
      <c r="A1471" s="32"/>
      <c r="B1471" s="42"/>
      <c r="C1471" s="32"/>
      <c r="D1471" s="33"/>
      <c r="E1471" s="32"/>
      <c r="F1471" s="32"/>
      <c r="G1471" s="58" t="str">
        <f aca="false">IF(OR($A1471="",$C1471=""),"",IF(COUNTIF(Atividades!$G$3:$G$302,IFERROR(INDEX(Equipamentos!$C$3:$C$62,MATCH($A1471,Equipamentos!$A$3:$A$62,0)),"")&amp;"|"&amp;$C1471)=0,"Fora do catálogo",""))</f>
        <v/>
      </c>
    </row>
    <row r="1472" customFormat="false" ht="18" hidden="false" customHeight="true" outlineLevel="0" collapsed="false">
      <c r="A1472" s="32"/>
      <c r="B1472" s="42"/>
      <c r="C1472" s="32"/>
      <c r="D1472" s="33"/>
      <c r="E1472" s="32"/>
      <c r="F1472" s="32"/>
      <c r="G1472" s="58" t="str">
        <f aca="false">IF(OR($A1472="",$C1472=""),"",IF(COUNTIF(Atividades!$G$3:$G$302,IFERROR(INDEX(Equipamentos!$C$3:$C$62,MATCH($A1472,Equipamentos!$A$3:$A$62,0)),"")&amp;"|"&amp;$C1472)=0,"Fora do catálogo",""))</f>
        <v/>
      </c>
    </row>
    <row r="1473" customFormat="false" ht="18" hidden="false" customHeight="true" outlineLevel="0" collapsed="false">
      <c r="A1473" s="32"/>
      <c r="B1473" s="42"/>
      <c r="C1473" s="32"/>
      <c r="D1473" s="33"/>
      <c r="E1473" s="32"/>
      <c r="F1473" s="32"/>
      <c r="G1473" s="58" t="str">
        <f aca="false">IF(OR($A1473="",$C1473=""),"",IF(COUNTIF(Atividades!$G$3:$G$302,IFERROR(INDEX(Equipamentos!$C$3:$C$62,MATCH($A1473,Equipamentos!$A$3:$A$62,0)),"")&amp;"|"&amp;$C1473)=0,"Fora do catálogo",""))</f>
        <v/>
      </c>
    </row>
    <row r="1474" customFormat="false" ht="18" hidden="false" customHeight="true" outlineLevel="0" collapsed="false">
      <c r="A1474" s="32"/>
      <c r="B1474" s="42"/>
      <c r="C1474" s="32"/>
      <c r="D1474" s="33"/>
      <c r="E1474" s="32"/>
      <c r="F1474" s="32"/>
      <c r="G1474" s="58" t="str">
        <f aca="false">IF(OR($A1474="",$C1474=""),"",IF(COUNTIF(Atividades!$G$3:$G$302,IFERROR(INDEX(Equipamentos!$C$3:$C$62,MATCH($A1474,Equipamentos!$A$3:$A$62,0)),"")&amp;"|"&amp;$C1474)=0,"Fora do catálogo",""))</f>
        <v/>
      </c>
    </row>
    <row r="1475" customFormat="false" ht="18" hidden="false" customHeight="true" outlineLevel="0" collapsed="false">
      <c r="A1475" s="32"/>
      <c r="B1475" s="42"/>
      <c r="C1475" s="32"/>
      <c r="D1475" s="33"/>
      <c r="E1475" s="32"/>
      <c r="F1475" s="32"/>
      <c r="G1475" s="58" t="str">
        <f aca="false">IF(OR($A1475="",$C1475=""),"",IF(COUNTIF(Atividades!$G$3:$G$302,IFERROR(INDEX(Equipamentos!$C$3:$C$62,MATCH($A1475,Equipamentos!$A$3:$A$62,0)),"")&amp;"|"&amp;$C1475)=0,"Fora do catálogo",""))</f>
        <v/>
      </c>
    </row>
    <row r="1476" customFormat="false" ht="18" hidden="false" customHeight="true" outlineLevel="0" collapsed="false">
      <c r="A1476" s="32"/>
      <c r="B1476" s="42"/>
      <c r="C1476" s="32"/>
      <c r="D1476" s="33"/>
      <c r="E1476" s="32"/>
      <c r="F1476" s="32"/>
      <c r="G1476" s="58" t="str">
        <f aca="false">IF(OR($A1476="",$C1476=""),"",IF(COUNTIF(Atividades!$G$3:$G$302,IFERROR(INDEX(Equipamentos!$C$3:$C$62,MATCH($A1476,Equipamentos!$A$3:$A$62,0)),"")&amp;"|"&amp;$C1476)=0,"Fora do catálogo",""))</f>
        <v/>
      </c>
    </row>
    <row r="1477" customFormat="false" ht="18" hidden="false" customHeight="true" outlineLevel="0" collapsed="false">
      <c r="A1477" s="32"/>
      <c r="B1477" s="42"/>
      <c r="C1477" s="32"/>
      <c r="D1477" s="33"/>
      <c r="E1477" s="32"/>
      <c r="F1477" s="32"/>
      <c r="G1477" s="58" t="str">
        <f aca="false">IF(OR($A1477="",$C1477=""),"",IF(COUNTIF(Atividades!$G$3:$G$302,IFERROR(INDEX(Equipamentos!$C$3:$C$62,MATCH($A1477,Equipamentos!$A$3:$A$62,0)),"")&amp;"|"&amp;$C1477)=0,"Fora do catálogo",""))</f>
        <v/>
      </c>
    </row>
    <row r="1478" customFormat="false" ht="18" hidden="false" customHeight="true" outlineLevel="0" collapsed="false">
      <c r="A1478" s="32"/>
      <c r="B1478" s="42"/>
      <c r="C1478" s="32"/>
      <c r="D1478" s="33"/>
      <c r="E1478" s="32"/>
      <c r="F1478" s="32"/>
      <c r="G1478" s="58" t="str">
        <f aca="false">IF(OR($A1478="",$C1478=""),"",IF(COUNTIF(Atividades!$G$3:$G$302,IFERROR(INDEX(Equipamentos!$C$3:$C$62,MATCH($A1478,Equipamentos!$A$3:$A$62,0)),"")&amp;"|"&amp;$C1478)=0,"Fora do catálogo",""))</f>
        <v/>
      </c>
    </row>
    <row r="1479" customFormat="false" ht="18" hidden="false" customHeight="true" outlineLevel="0" collapsed="false">
      <c r="A1479" s="32"/>
      <c r="B1479" s="42"/>
      <c r="C1479" s="32"/>
      <c r="D1479" s="33"/>
      <c r="E1479" s="32"/>
      <c r="F1479" s="32"/>
      <c r="G1479" s="58" t="str">
        <f aca="false">IF(OR($A1479="",$C1479=""),"",IF(COUNTIF(Atividades!$G$3:$G$302,IFERROR(INDEX(Equipamentos!$C$3:$C$62,MATCH($A1479,Equipamentos!$A$3:$A$62,0)),"")&amp;"|"&amp;$C1479)=0,"Fora do catálogo",""))</f>
        <v/>
      </c>
    </row>
    <row r="1480" customFormat="false" ht="18" hidden="false" customHeight="true" outlineLevel="0" collapsed="false">
      <c r="A1480" s="32"/>
      <c r="B1480" s="42"/>
      <c r="C1480" s="32"/>
      <c r="D1480" s="33"/>
      <c r="E1480" s="32"/>
      <c r="F1480" s="32"/>
      <c r="G1480" s="58" t="str">
        <f aca="false">IF(OR($A1480="",$C1480=""),"",IF(COUNTIF(Atividades!$G$3:$G$302,IFERROR(INDEX(Equipamentos!$C$3:$C$62,MATCH($A1480,Equipamentos!$A$3:$A$62,0)),"")&amp;"|"&amp;$C1480)=0,"Fora do catálogo",""))</f>
        <v/>
      </c>
    </row>
    <row r="1481" customFormat="false" ht="18" hidden="false" customHeight="true" outlineLevel="0" collapsed="false">
      <c r="A1481" s="32"/>
      <c r="B1481" s="42"/>
      <c r="C1481" s="32"/>
      <c r="D1481" s="33"/>
      <c r="E1481" s="32"/>
      <c r="F1481" s="32"/>
      <c r="G1481" s="58" t="str">
        <f aca="false">IF(OR($A1481="",$C1481=""),"",IF(COUNTIF(Atividades!$G$3:$G$302,IFERROR(INDEX(Equipamentos!$C$3:$C$62,MATCH($A1481,Equipamentos!$A$3:$A$62,0)),"")&amp;"|"&amp;$C1481)=0,"Fora do catálogo",""))</f>
        <v/>
      </c>
    </row>
    <row r="1482" customFormat="false" ht="18" hidden="false" customHeight="true" outlineLevel="0" collapsed="false">
      <c r="A1482" s="32"/>
      <c r="B1482" s="42"/>
      <c r="C1482" s="32"/>
      <c r="D1482" s="33"/>
      <c r="E1482" s="32"/>
      <c r="F1482" s="32"/>
      <c r="G1482" s="58" t="str">
        <f aca="false">IF(OR($A1482="",$C1482=""),"",IF(COUNTIF(Atividades!$G$3:$G$302,IFERROR(INDEX(Equipamentos!$C$3:$C$62,MATCH($A1482,Equipamentos!$A$3:$A$62,0)),"")&amp;"|"&amp;$C1482)=0,"Fora do catálogo",""))</f>
        <v/>
      </c>
    </row>
    <row r="1483" customFormat="false" ht="18" hidden="false" customHeight="true" outlineLevel="0" collapsed="false">
      <c r="A1483" s="32"/>
      <c r="B1483" s="42"/>
      <c r="C1483" s="32"/>
      <c r="D1483" s="33"/>
      <c r="E1483" s="32"/>
      <c r="F1483" s="32"/>
      <c r="G1483" s="58" t="str">
        <f aca="false">IF(OR($A1483="",$C1483=""),"",IF(COUNTIF(Atividades!$G$3:$G$302,IFERROR(INDEX(Equipamentos!$C$3:$C$62,MATCH($A1483,Equipamentos!$A$3:$A$62,0)),"")&amp;"|"&amp;$C1483)=0,"Fora do catálogo",""))</f>
        <v/>
      </c>
    </row>
    <row r="1484" customFormat="false" ht="18" hidden="false" customHeight="true" outlineLevel="0" collapsed="false">
      <c r="A1484" s="32"/>
      <c r="B1484" s="42"/>
      <c r="C1484" s="32"/>
      <c r="D1484" s="33"/>
      <c r="E1484" s="32"/>
      <c r="F1484" s="32"/>
      <c r="G1484" s="58" t="str">
        <f aca="false">IF(OR($A1484="",$C1484=""),"",IF(COUNTIF(Atividades!$G$3:$G$302,IFERROR(INDEX(Equipamentos!$C$3:$C$62,MATCH($A1484,Equipamentos!$A$3:$A$62,0)),"")&amp;"|"&amp;$C1484)=0,"Fora do catálogo",""))</f>
        <v/>
      </c>
    </row>
    <row r="1485" customFormat="false" ht="18" hidden="false" customHeight="true" outlineLevel="0" collapsed="false">
      <c r="A1485" s="32"/>
      <c r="B1485" s="42"/>
      <c r="C1485" s="32"/>
      <c r="D1485" s="33"/>
      <c r="E1485" s="32"/>
      <c r="F1485" s="32"/>
      <c r="G1485" s="58" t="str">
        <f aca="false">IF(OR($A1485="",$C1485=""),"",IF(COUNTIF(Atividades!$G$3:$G$302,IFERROR(INDEX(Equipamentos!$C$3:$C$62,MATCH($A1485,Equipamentos!$A$3:$A$62,0)),"")&amp;"|"&amp;$C1485)=0,"Fora do catálogo",""))</f>
        <v/>
      </c>
    </row>
    <row r="1486" customFormat="false" ht="18" hidden="false" customHeight="true" outlineLevel="0" collapsed="false">
      <c r="A1486" s="32"/>
      <c r="B1486" s="42"/>
      <c r="C1486" s="32"/>
      <c r="D1486" s="33"/>
      <c r="E1486" s="32"/>
      <c r="F1486" s="32"/>
      <c r="G1486" s="58" t="str">
        <f aca="false">IF(OR($A1486="",$C1486=""),"",IF(COUNTIF(Atividades!$G$3:$G$302,IFERROR(INDEX(Equipamentos!$C$3:$C$62,MATCH($A1486,Equipamentos!$A$3:$A$62,0)),"")&amp;"|"&amp;$C1486)=0,"Fora do catálogo",""))</f>
        <v/>
      </c>
    </row>
    <row r="1487" customFormat="false" ht="18" hidden="false" customHeight="true" outlineLevel="0" collapsed="false">
      <c r="A1487" s="32"/>
      <c r="B1487" s="42"/>
      <c r="C1487" s="32"/>
      <c r="D1487" s="33"/>
      <c r="E1487" s="32"/>
      <c r="F1487" s="32"/>
      <c r="G1487" s="58" t="str">
        <f aca="false">IF(OR($A1487="",$C1487=""),"",IF(COUNTIF(Atividades!$G$3:$G$302,IFERROR(INDEX(Equipamentos!$C$3:$C$62,MATCH($A1487,Equipamentos!$A$3:$A$62,0)),"")&amp;"|"&amp;$C1487)=0,"Fora do catálogo",""))</f>
        <v/>
      </c>
    </row>
    <row r="1488" customFormat="false" ht="18" hidden="false" customHeight="true" outlineLevel="0" collapsed="false">
      <c r="A1488" s="32"/>
      <c r="B1488" s="42"/>
      <c r="C1488" s="32"/>
      <c r="D1488" s="33"/>
      <c r="E1488" s="32"/>
      <c r="F1488" s="32"/>
      <c r="G1488" s="58" t="str">
        <f aca="false">IF(OR($A1488="",$C1488=""),"",IF(COUNTIF(Atividades!$G$3:$G$302,IFERROR(INDEX(Equipamentos!$C$3:$C$62,MATCH($A1488,Equipamentos!$A$3:$A$62,0)),"")&amp;"|"&amp;$C1488)=0,"Fora do catálogo",""))</f>
        <v/>
      </c>
    </row>
    <row r="1489" customFormat="false" ht="18" hidden="false" customHeight="true" outlineLevel="0" collapsed="false">
      <c r="A1489" s="32"/>
      <c r="B1489" s="42"/>
      <c r="C1489" s="32"/>
      <c r="D1489" s="33"/>
      <c r="E1489" s="32"/>
      <c r="F1489" s="32"/>
      <c r="G1489" s="58" t="str">
        <f aca="false">IF(OR($A1489="",$C1489=""),"",IF(COUNTIF(Atividades!$G$3:$G$302,IFERROR(INDEX(Equipamentos!$C$3:$C$62,MATCH($A1489,Equipamentos!$A$3:$A$62,0)),"")&amp;"|"&amp;$C1489)=0,"Fora do catálogo",""))</f>
        <v/>
      </c>
    </row>
    <row r="1490" customFormat="false" ht="18" hidden="false" customHeight="true" outlineLevel="0" collapsed="false">
      <c r="A1490" s="32"/>
      <c r="B1490" s="42"/>
      <c r="C1490" s="32"/>
      <c r="D1490" s="33"/>
      <c r="E1490" s="32"/>
      <c r="F1490" s="32"/>
      <c r="G1490" s="58" t="str">
        <f aca="false">IF(OR($A1490="",$C1490=""),"",IF(COUNTIF(Atividades!$G$3:$G$302,IFERROR(INDEX(Equipamentos!$C$3:$C$62,MATCH($A1490,Equipamentos!$A$3:$A$62,0)),"")&amp;"|"&amp;$C1490)=0,"Fora do catálogo",""))</f>
        <v/>
      </c>
    </row>
    <row r="1491" customFormat="false" ht="18" hidden="false" customHeight="true" outlineLevel="0" collapsed="false">
      <c r="A1491" s="32"/>
      <c r="B1491" s="42"/>
      <c r="C1491" s="32"/>
      <c r="D1491" s="33"/>
      <c r="E1491" s="32"/>
      <c r="F1491" s="32"/>
      <c r="G1491" s="58" t="str">
        <f aca="false">IF(OR($A1491="",$C1491=""),"",IF(COUNTIF(Atividades!$G$3:$G$302,IFERROR(INDEX(Equipamentos!$C$3:$C$62,MATCH($A1491,Equipamentos!$A$3:$A$62,0)),"")&amp;"|"&amp;$C1491)=0,"Fora do catálogo",""))</f>
        <v/>
      </c>
    </row>
    <row r="1492" customFormat="false" ht="18" hidden="false" customHeight="true" outlineLevel="0" collapsed="false">
      <c r="A1492" s="32"/>
      <c r="B1492" s="42"/>
      <c r="C1492" s="32"/>
      <c r="D1492" s="33"/>
      <c r="E1492" s="32"/>
      <c r="F1492" s="32"/>
      <c r="G1492" s="58" t="str">
        <f aca="false">IF(OR($A1492="",$C1492=""),"",IF(COUNTIF(Atividades!$G$3:$G$302,IFERROR(INDEX(Equipamentos!$C$3:$C$62,MATCH($A1492,Equipamentos!$A$3:$A$62,0)),"")&amp;"|"&amp;$C1492)=0,"Fora do catálogo",""))</f>
        <v/>
      </c>
    </row>
    <row r="1493" customFormat="false" ht="18" hidden="false" customHeight="true" outlineLevel="0" collapsed="false">
      <c r="A1493" s="32"/>
      <c r="B1493" s="42"/>
      <c r="C1493" s="32"/>
      <c r="D1493" s="33"/>
      <c r="E1493" s="32"/>
      <c r="F1493" s="32"/>
      <c r="G1493" s="58" t="str">
        <f aca="false">IF(OR($A1493="",$C1493=""),"",IF(COUNTIF(Atividades!$G$3:$G$302,IFERROR(INDEX(Equipamentos!$C$3:$C$62,MATCH($A1493,Equipamentos!$A$3:$A$62,0)),"")&amp;"|"&amp;$C1493)=0,"Fora do catálogo",""))</f>
        <v/>
      </c>
    </row>
    <row r="1494" customFormat="false" ht="18" hidden="false" customHeight="true" outlineLevel="0" collapsed="false">
      <c r="A1494" s="32"/>
      <c r="B1494" s="42"/>
      <c r="C1494" s="32"/>
      <c r="D1494" s="33"/>
      <c r="E1494" s="32"/>
      <c r="F1494" s="32"/>
      <c r="G1494" s="58" t="str">
        <f aca="false">IF(OR($A1494="",$C1494=""),"",IF(COUNTIF(Atividades!$G$3:$G$302,IFERROR(INDEX(Equipamentos!$C$3:$C$62,MATCH($A1494,Equipamentos!$A$3:$A$62,0)),"")&amp;"|"&amp;$C1494)=0,"Fora do catálogo",""))</f>
        <v/>
      </c>
    </row>
    <row r="1495" customFormat="false" ht="18" hidden="false" customHeight="true" outlineLevel="0" collapsed="false">
      <c r="A1495" s="32"/>
      <c r="B1495" s="42"/>
      <c r="C1495" s="32"/>
      <c r="D1495" s="33"/>
      <c r="E1495" s="32"/>
      <c r="F1495" s="32"/>
      <c r="G1495" s="58" t="str">
        <f aca="false">IF(OR($A1495="",$C1495=""),"",IF(COUNTIF(Atividades!$G$3:$G$302,IFERROR(INDEX(Equipamentos!$C$3:$C$62,MATCH($A1495,Equipamentos!$A$3:$A$62,0)),"")&amp;"|"&amp;$C1495)=0,"Fora do catálogo",""))</f>
        <v/>
      </c>
    </row>
    <row r="1496" customFormat="false" ht="18" hidden="false" customHeight="true" outlineLevel="0" collapsed="false">
      <c r="A1496" s="32"/>
      <c r="B1496" s="42"/>
      <c r="C1496" s="32"/>
      <c r="D1496" s="33"/>
      <c r="E1496" s="32"/>
      <c r="F1496" s="32"/>
      <c r="G1496" s="58" t="str">
        <f aca="false">IF(OR($A1496="",$C1496=""),"",IF(COUNTIF(Atividades!$G$3:$G$302,IFERROR(INDEX(Equipamentos!$C$3:$C$62,MATCH($A1496,Equipamentos!$A$3:$A$62,0)),"")&amp;"|"&amp;$C1496)=0,"Fora do catálogo",""))</f>
        <v/>
      </c>
    </row>
    <row r="1497" customFormat="false" ht="18" hidden="false" customHeight="true" outlineLevel="0" collapsed="false">
      <c r="A1497" s="32"/>
      <c r="B1497" s="42"/>
      <c r="C1497" s="32"/>
      <c r="D1497" s="33"/>
      <c r="E1497" s="32"/>
      <c r="F1497" s="32"/>
      <c r="G1497" s="58" t="str">
        <f aca="false">IF(OR($A1497="",$C1497=""),"",IF(COUNTIF(Atividades!$G$3:$G$302,IFERROR(INDEX(Equipamentos!$C$3:$C$62,MATCH($A1497,Equipamentos!$A$3:$A$62,0)),"")&amp;"|"&amp;$C1497)=0,"Fora do catálogo",""))</f>
        <v/>
      </c>
    </row>
    <row r="1498" customFormat="false" ht="18" hidden="false" customHeight="true" outlineLevel="0" collapsed="false">
      <c r="A1498" s="32"/>
      <c r="B1498" s="42"/>
      <c r="C1498" s="32"/>
      <c r="D1498" s="33"/>
      <c r="E1498" s="32"/>
      <c r="F1498" s="32"/>
      <c r="G1498" s="58" t="str">
        <f aca="false">IF(OR($A1498="",$C1498=""),"",IF(COUNTIF(Atividades!$G$3:$G$302,IFERROR(INDEX(Equipamentos!$C$3:$C$62,MATCH($A1498,Equipamentos!$A$3:$A$62,0)),"")&amp;"|"&amp;$C1498)=0,"Fora do catálogo",""))</f>
        <v/>
      </c>
    </row>
    <row r="1499" customFormat="false" ht="18" hidden="false" customHeight="true" outlineLevel="0" collapsed="false">
      <c r="A1499" s="32"/>
      <c r="B1499" s="42"/>
      <c r="C1499" s="32"/>
      <c r="D1499" s="33"/>
      <c r="E1499" s="32"/>
      <c r="F1499" s="32"/>
      <c r="G1499" s="58" t="str">
        <f aca="false">IF(OR($A1499="",$C1499=""),"",IF(COUNTIF(Atividades!$G$3:$G$302,IFERROR(INDEX(Equipamentos!$C$3:$C$62,MATCH($A1499,Equipamentos!$A$3:$A$62,0)),"")&amp;"|"&amp;$C1499)=0,"Fora do catálogo",""))</f>
        <v/>
      </c>
    </row>
    <row r="1500" customFormat="false" ht="18" hidden="false" customHeight="true" outlineLevel="0" collapsed="false">
      <c r="A1500" s="32"/>
      <c r="B1500" s="42"/>
      <c r="C1500" s="32"/>
      <c r="D1500" s="33"/>
      <c r="E1500" s="32"/>
      <c r="F1500" s="32"/>
      <c r="G1500" s="58" t="str">
        <f aca="false">IF(OR($A1500="",$C1500=""),"",IF(COUNTIF(Atividades!$G$3:$G$302,IFERROR(INDEX(Equipamentos!$C$3:$C$62,MATCH($A1500,Equipamentos!$A$3:$A$62,0)),"")&amp;"|"&amp;$C1500)=0,"Fora do catálogo",""))</f>
        <v/>
      </c>
    </row>
    <row r="1501" customFormat="false" ht="18" hidden="false" customHeight="true" outlineLevel="0" collapsed="false">
      <c r="A1501" s="32"/>
      <c r="B1501" s="42"/>
      <c r="C1501" s="32"/>
      <c r="D1501" s="33"/>
      <c r="E1501" s="32"/>
      <c r="F1501" s="32"/>
      <c r="G1501" s="58" t="str">
        <f aca="false">IF(OR($A1501="",$C1501=""),"",IF(COUNTIF(Atividades!$G$3:$G$302,IFERROR(INDEX(Equipamentos!$C$3:$C$62,MATCH($A1501,Equipamentos!$A$3:$A$62,0)),"")&amp;"|"&amp;$C1501)=0,"Fora do catálogo",""))</f>
        <v/>
      </c>
    </row>
    <row r="1502" customFormat="false" ht="18" hidden="false" customHeight="true" outlineLevel="0" collapsed="false">
      <c r="A1502" s="32"/>
      <c r="B1502" s="42"/>
      <c r="C1502" s="32"/>
      <c r="D1502" s="33"/>
      <c r="E1502" s="32"/>
      <c r="F1502" s="32"/>
      <c r="G1502" s="58" t="str">
        <f aca="false">IF(OR($A1502="",$C1502=""),"",IF(COUNTIF(Atividades!$G$3:$G$302,IFERROR(INDEX(Equipamentos!$C$3:$C$62,MATCH($A1502,Equipamentos!$A$3:$A$62,0)),"")&amp;"|"&amp;$C1502)=0,"Fora do catálogo",""))</f>
        <v/>
      </c>
    </row>
  </sheetData>
  <autoFilter ref="A2:G1502"/>
  <conditionalFormatting sqref="G3:G1502">
    <cfRule type="cellIs" priority="2" operator="equal" aboveAverage="0" equalAverage="0" bottom="0" percent="0" rank="0" text="" dxfId="8">
      <formula>"Fora do catálogo"</formula>
    </cfRule>
  </conditionalFormatting>
  <conditionalFormatting sqref="D3:D1502">
    <cfRule type="cellIs" priority="3" operator="equal" aboveAverage="0" equalAverage="0" bottom="0" percent="0" rank="0" text="" dxfId="8">
      <formula>"Não"</formula>
    </cfRule>
  </conditionalFormatting>
  <dataValidations count="4">
    <dataValidation allowBlank="true" error="Escolha uma máquina cadastrada na aba «Equipamentos»." errorStyle="stop" errorTitle="Equipamento" operator="between" showDropDown="false" showErrorMessage="false" showInputMessage="false" sqref="A3:A1502" type="list">
      <formula1>Maquinas</formula1>
      <formula2>0</formula2>
    </dataValidation>
    <dataValidation allowBlank="true" errorStyle="stop" operator="between" showDropDown="false" showErrorMessage="false" showInputMessage="false" sqref="D3:D1502" type="list">
      <formula1>Parâmetros!$G$25:$G$27</formula1>
      <formula2>0</formula2>
    </dataValidation>
    <dataValidation allowBlank="true" errorStyle="stop" operator="between" showDropDown="false" showErrorMessage="false" showInputMessage="false" sqref="F3:F1502" type="list">
      <formula1>Parâmetros!$H$25:$H$44</formula1>
      <formula2>0</formula2>
    </dataValidation>
    <dataValidation allowBlank="true" errorStyle="stop" operator="between" showDropDown="false" showErrorMessage="false" showInputMessage="false" sqref="C3:C1502" type="list">
      <formula1>Atividades!$C$3:$C$302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Q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14" min="3" style="0" width="10"/>
    <col collapsed="false" customWidth="true" hidden="false" outlineLevel="0" max="15" min="15" style="0" width="14"/>
    <col collapsed="false" customWidth="true" hidden="true" outlineLevel="0" max="17" min="16" style="0" width="13"/>
  </cols>
  <sheetData>
    <row r="1" customFormat="false" ht="17.35" hidden="false" customHeight="false" outlineLevel="0" collapsed="false">
      <c r="A1" s="14" t="s">
        <v>316</v>
      </c>
      <c r="C1" s="59" t="n">
        <f aca="false">Parâmetros!$C$5</f>
        <v>2026</v>
      </c>
      <c r="D1" s="39" t="s">
        <v>317</v>
      </c>
    </row>
    <row r="2" customFormat="false" ht="25.5" hidden="false" customHeight="true" outlineLevel="0" collapsed="false">
      <c r="A2" s="24" t="s">
        <v>296</v>
      </c>
      <c r="B2" s="24" t="s">
        <v>298</v>
      </c>
      <c r="C2" s="24" t="s">
        <v>318</v>
      </c>
      <c r="D2" s="24" t="s">
        <v>319</v>
      </c>
      <c r="E2" s="24" t="s">
        <v>320</v>
      </c>
      <c r="F2" s="24" t="s">
        <v>321</v>
      </c>
      <c r="G2" s="24" t="s">
        <v>322</v>
      </c>
      <c r="H2" s="24" t="s">
        <v>323</v>
      </c>
      <c r="I2" s="24" t="s">
        <v>324</v>
      </c>
      <c r="J2" s="24" t="s">
        <v>325</v>
      </c>
      <c r="K2" s="24" t="s">
        <v>326</v>
      </c>
      <c r="L2" s="24" t="s">
        <v>327</v>
      </c>
      <c r="M2" s="24" t="s">
        <v>328</v>
      </c>
      <c r="N2" s="24" t="s">
        <v>329</v>
      </c>
      <c r="O2" s="24" t="s">
        <v>330</v>
      </c>
    </row>
    <row r="3" customFormat="false" ht="18" hidden="false" customHeight="true" outlineLevel="0" collapsed="false">
      <c r="A3" s="60" t="str">
        <f aca="false">Equipamentos!$A3</f>
        <v>SPL-01</v>
      </c>
      <c r="B3" s="61" t="str">
        <f aca="false">Equipamentos!$C3</f>
        <v>Split hi-wall</v>
      </c>
      <c r="C3" s="62" t="str">
        <f aca="false">IF($A3="","",IF(DATE(Parâmetros!$C$5,2,1)-1&lt;Parâmetros!$C$7,"",IF(IFERROR(INDEX($C$72:$N$78,MATCH($B3,$A$72:$A$78,0),1),0)=0,"—",IF(COUNTIFS('Lançar execução'!$A$3:$A$1502,$A3,'Lançar execução'!$D$3:$D$1502,"Sim",'Lançar execução'!$B$3:$B$1502,"&gt;="&amp;DATE(Parâmetros!$C$5,1,1),'Lançar execução'!$B$3:$B$1502,"&lt;"&amp;DATE(Parâmetros!$C$5,2,1))&gt;=IFERROR(INDEX($C$72:$N$78,MATCH($B3,$A$72:$A$78,0),1),0),"OK",IF(COUNTIFS('Lançar execução'!$A$3:$A$1502,$A3,'Lançar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" s="62" t="str">
        <f aca="false">IF($A3="","",IF(DATE(Parâmetros!$C$5,3,1)-1&lt;Parâmetros!$C$7,"",IF(IFERROR(INDEX($C$72:$N$78,MATCH($B3,$A$72:$A$78,0),2),0)=0,"—",IF(COUNTIFS('Lançar execução'!$A$3:$A$1502,$A3,'Lançar execução'!$D$3:$D$1502,"Sim",'Lançar execução'!$B$3:$B$1502,"&gt;="&amp;DATE(Parâmetros!$C$5,2,1),'Lançar execução'!$B$3:$B$1502,"&lt;"&amp;DATE(Parâmetros!$C$5,3,1))&gt;=IFERROR(INDEX($C$72:$N$78,MATCH($B3,$A$72:$A$78,0),2),0),"OK",IF(COUNTIFS('Lançar execução'!$A$3:$A$1502,$A3,'Lançar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" s="62" t="str">
        <f aca="false">IF($A3="","",IF(DATE(Parâmetros!$C$5,4,1)-1&lt;Parâmetros!$C$7,"",IF(IFERROR(INDEX($C$72:$N$78,MATCH($B3,$A$72:$A$78,0),3),0)=0,"—",IF(COUNTIFS('Lançar execução'!$A$3:$A$1502,$A3,'Lançar execução'!$D$3:$D$1502,"Sim",'Lançar execução'!$B$3:$B$1502,"&gt;="&amp;DATE(Parâmetros!$C$5,3,1),'Lançar execução'!$B$3:$B$1502,"&lt;"&amp;DATE(Parâmetros!$C$5,4,1))&gt;=IFERROR(INDEX($C$72:$N$78,MATCH($B3,$A$72:$A$78,0),3),0),"OK",IF(COUNTIFS('Lançar execução'!$A$3:$A$1502,$A3,'Lançar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" s="62" t="str">
        <f aca="false">IF($A3="","",IF(DATE(Parâmetros!$C$5,5,1)-1&lt;Parâmetros!$C$7,"",IF(IFERROR(INDEX($C$72:$N$78,MATCH($B3,$A$72:$A$78,0),4),0)=0,"—",IF(COUNTIFS('Lançar execução'!$A$3:$A$1502,$A3,'Lançar execução'!$D$3:$D$1502,"Sim",'Lançar execução'!$B$3:$B$1502,"&gt;="&amp;DATE(Parâmetros!$C$5,4,1),'Lançar execução'!$B$3:$B$1502,"&lt;"&amp;DATE(Parâmetros!$C$5,5,1))&gt;=IFERROR(INDEX($C$72:$N$78,MATCH($B3,$A$72:$A$78,0),4),0),"OK",IF(COUNTIFS('Lançar execução'!$A$3:$A$1502,$A3,'Lançar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OK</v>
      </c>
      <c r="G3" s="62" t="str">
        <f aca="false">IF($A3="","",IF(DATE(Parâmetros!$C$5,6,1)-1&lt;Parâmetros!$C$7,"",IF(IFERROR(INDEX($C$72:$N$78,MATCH($B3,$A$72:$A$78,0),5),0)=0,"—",IF(COUNTIFS('Lançar execução'!$A$3:$A$1502,$A3,'Lançar execução'!$D$3:$D$1502,"Sim",'Lançar execução'!$B$3:$B$1502,"&gt;="&amp;DATE(Parâmetros!$C$5,5,1),'Lançar execução'!$B$3:$B$1502,"&lt;"&amp;DATE(Parâmetros!$C$5,6,1))&gt;=IFERROR(INDEX($C$72:$N$78,MATCH($B3,$A$72:$A$78,0),5),0),"OK",IF(COUNTIFS('Lançar execução'!$A$3:$A$1502,$A3,'Lançar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OK</v>
      </c>
      <c r="H3" s="62" t="str">
        <f aca="false">IF($A3="","",IF(DATE(Parâmetros!$C$5,7,1)-1&lt;Parâmetros!$C$7,"",IF(IFERROR(INDEX($C$72:$N$78,MATCH($B3,$A$72:$A$78,0),6),0)=0,"—",IF(COUNTIFS('Lançar execução'!$A$3:$A$1502,$A3,'Lançar execução'!$D$3:$D$1502,"Sim",'Lançar execução'!$B$3:$B$1502,"&gt;="&amp;DATE(Parâmetros!$C$5,6,1),'Lançar execução'!$B$3:$B$1502,"&lt;"&amp;DATE(Parâmetros!$C$5,7,1))&gt;=IFERROR(INDEX($C$72:$N$78,MATCH($B3,$A$72:$A$78,0),6),0),"OK",IF(COUNTIFS('Lançar execução'!$A$3:$A$1502,$A3,'Lançar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OK</v>
      </c>
      <c r="I3" s="62" t="str">
        <f aca="false">IF($A3="","",IF(DATE(Parâmetros!$C$5,8,1)-1&lt;Parâmetros!$C$7,"",IF(IFERROR(INDEX($C$72:$N$78,MATCH($B3,$A$72:$A$78,0),7),0)=0,"—",IF(COUNTIFS('Lançar execução'!$A$3:$A$1502,$A3,'Lançar execução'!$D$3:$D$1502,"Sim",'Lançar execução'!$B$3:$B$1502,"&gt;="&amp;DATE(Parâmetros!$C$5,7,1),'Lançar execução'!$B$3:$B$1502,"&lt;"&amp;DATE(Parâmetros!$C$5,8,1))&gt;=IFERROR(INDEX($C$72:$N$78,MATCH($B3,$A$72:$A$78,0),7),0),"OK",IF(COUNTIFS('Lançar execução'!$A$3:$A$1502,$A3,'Lançar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>Parcial</v>
      </c>
      <c r="J3" s="62" t="str">
        <f aca="false">IF($A3="","",IF(DATE(Parâmetros!$C$5,9,1)-1&lt;Parâmetros!$C$7,"",IF(IFERROR(INDEX($C$72:$N$78,MATCH($B3,$A$72:$A$78,0),8),0)=0,"—",IF(COUNTIFS('Lançar execução'!$A$3:$A$1502,$A3,'Lançar execução'!$D$3:$D$1502,"Sim",'Lançar execução'!$B$3:$B$1502,"&gt;="&amp;DATE(Parâmetros!$C$5,8,1),'Lançar execução'!$B$3:$B$1502,"&lt;"&amp;DATE(Parâmetros!$C$5,9,1))&gt;=IFERROR(INDEX($C$72:$N$78,MATCH($B3,$A$72:$A$78,0),8),0),"OK",IF(COUNTIFS('Lançar execução'!$A$3:$A$1502,$A3,'Lançar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" s="62" t="str">
        <f aca="false">IF($A3="","",IF(DATE(Parâmetros!$C$5,10,1)-1&lt;Parâmetros!$C$7,"",IF(IFERROR(INDEX($C$72:$N$78,MATCH($B3,$A$72:$A$78,0),9),0)=0,"—",IF(COUNTIFS('Lançar execução'!$A$3:$A$1502,$A3,'Lançar execução'!$D$3:$D$1502,"Sim",'Lançar execução'!$B$3:$B$1502,"&gt;="&amp;DATE(Parâmetros!$C$5,9,1),'Lançar execução'!$B$3:$B$1502,"&lt;"&amp;DATE(Parâmetros!$C$5,10,1))&gt;=IFERROR(INDEX($C$72:$N$78,MATCH($B3,$A$72:$A$78,0),9),0),"OK",IF(COUNTIFS('Lançar execução'!$A$3:$A$1502,$A3,'Lançar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" s="62" t="str">
        <f aca="false">IF($A3="","",IF(DATE(Parâmetros!$C$5,11,1)-1&lt;Parâmetros!$C$7,"",IF(IFERROR(INDEX($C$72:$N$78,MATCH($B3,$A$72:$A$78,0),10),0)=0,"—",IF(COUNTIFS('Lançar execução'!$A$3:$A$1502,$A3,'Lançar execução'!$D$3:$D$1502,"Sim",'Lançar execução'!$B$3:$B$1502,"&gt;="&amp;DATE(Parâmetros!$C$5,10,1),'Lançar execução'!$B$3:$B$1502,"&lt;"&amp;DATE(Parâmetros!$C$5,11,1))&gt;=IFERROR(INDEX($C$72:$N$78,MATCH($B3,$A$72:$A$78,0),10),0),"OK",IF(COUNTIFS('Lançar execução'!$A$3:$A$1502,$A3,'Lançar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" s="62" t="str">
        <f aca="false">IF($A3="","",IF(DATE(Parâmetros!$C$5,12,1)-1&lt;Parâmetros!$C$7,"",IF(IFERROR(INDEX($C$72:$N$78,MATCH($B3,$A$72:$A$78,0),11),0)=0,"—",IF(COUNTIFS('Lançar execução'!$A$3:$A$1502,$A3,'Lançar execução'!$D$3:$D$1502,"Sim",'Lançar execução'!$B$3:$B$1502,"&gt;="&amp;DATE(Parâmetros!$C$5,11,1),'Lançar execução'!$B$3:$B$1502,"&lt;"&amp;DATE(Parâmetros!$C$5,12,1))&gt;=IFERROR(INDEX($C$72:$N$78,MATCH($B3,$A$72:$A$78,0),11),0),"OK",IF(COUNTIFS('Lançar execução'!$A$3:$A$1502,$A3,'Lançar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" s="62" t="str">
        <f aca="false">IF($A3="","",IF(DATE(Parâmetros!$C$5,13,1)-1&lt;Parâmetros!$C$7,"",IF(IFERROR(INDEX($C$72:$N$78,MATCH($B3,$A$72:$A$78,0),12),0)=0,"—",IF(COUNTIFS('Lançar execução'!$A$3:$A$1502,$A3,'Lançar execução'!$D$3:$D$1502,"Sim",'Lançar execução'!$B$3:$B$1502,"&gt;="&amp;DATE(Parâmetros!$C$5,12,1),'Lançar execução'!$B$3:$B$1502,"&lt;"&amp;DATE(Parâmetros!$C$5,13,1))&gt;=IFERROR(INDEX($C$72:$N$78,MATCH($B3,$A$72:$A$78,0),12),0),"OK",IF(COUNTIFS('Lançar execução'!$A$3:$A$1502,$A3,'Lançar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" s="63" t="n">
        <f aca="false">IF($A3="","",IF(COUNTIF($C3:$N3,"OK")+COUNTIF($C3:$N3,"Parcial")+COUNTIF($C3:$N3,"Pendente")=0,"",COUNTIF($C3:$N3,"OK")/(COUNTIF($C3:$N3,"OK")+COUNTIF($C3:$N3,"Parcial")+COUNTIF($C3:$N3,"Pendente"))*100))</f>
        <v>75</v>
      </c>
      <c r="P3" s="47" t="n">
        <f aca="false">IF($A3="",0,IF(INDEX($C3:$N3,Painel!$T$2)="Pendente",1,0))</f>
        <v>0</v>
      </c>
      <c r="Q3" s="0" t="str">
        <f aca="false">IF($P3=0,"",SUM($P$3:$P3))</f>
        <v/>
      </c>
    </row>
    <row r="4" customFormat="false" ht="18" hidden="false" customHeight="true" outlineLevel="0" collapsed="false">
      <c r="A4" s="60" t="str">
        <f aca="false">Equipamentos!$A4</f>
        <v>SPL-02</v>
      </c>
      <c r="B4" s="61" t="str">
        <f aca="false">Equipamentos!$C4</f>
        <v>Split hi-wall</v>
      </c>
      <c r="C4" s="62" t="str">
        <f aca="false">IF($A4="","",IF(DATE(Parâmetros!$C$5,2,1)-1&lt;Parâmetros!$C$7,"",IF(IFERROR(INDEX($C$72:$N$78,MATCH($B4,$A$72:$A$78,0),1),0)=0,"—",IF(COUNTIFS('Lançar execução'!$A$3:$A$1502,$A4,'Lançar execução'!$D$3:$D$1502,"Sim",'Lançar execução'!$B$3:$B$1502,"&gt;="&amp;DATE(Parâmetros!$C$5,1,1),'Lançar execução'!$B$3:$B$1502,"&lt;"&amp;DATE(Parâmetros!$C$5,2,1))&gt;=IFERROR(INDEX($C$72:$N$78,MATCH($B4,$A$72:$A$78,0),1),0),"OK",IF(COUNTIFS('Lançar execução'!$A$3:$A$1502,$A4,'Lançar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" s="62" t="str">
        <f aca="false">IF($A4="","",IF(DATE(Parâmetros!$C$5,3,1)-1&lt;Parâmetros!$C$7,"",IF(IFERROR(INDEX($C$72:$N$78,MATCH($B4,$A$72:$A$78,0),2),0)=0,"—",IF(COUNTIFS('Lançar execução'!$A$3:$A$1502,$A4,'Lançar execução'!$D$3:$D$1502,"Sim",'Lançar execução'!$B$3:$B$1502,"&gt;="&amp;DATE(Parâmetros!$C$5,2,1),'Lançar execução'!$B$3:$B$1502,"&lt;"&amp;DATE(Parâmetros!$C$5,3,1))&gt;=IFERROR(INDEX($C$72:$N$78,MATCH($B4,$A$72:$A$78,0),2),0),"OK",IF(COUNTIFS('Lançar execução'!$A$3:$A$1502,$A4,'Lançar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" s="62" t="str">
        <f aca="false">IF($A4="","",IF(DATE(Parâmetros!$C$5,4,1)-1&lt;Parâmetros!$C$7,"",IF(IFERROR(INDEX($C$72:$N$78,MATCH($B4,$A$72:$A$78,0),3),0)=0,"—",IF(COUNTIFS('Lançar execução'!$A$3:$A$1502,$A4,'Lançar execução'!$D$3:$D$1502,"Sim",'Lançar execução'!$B$3:$B$1502,"&gt;="&amp;DATE(Parâmetros!$C$5,3,1),'Lançar execução'!$B$3:$B$1502,"&lt;"&amp;DATE(Parâmetros!$C$5,4,1))&gt;=IFERROR(INDEX($C$72:$N$78,MATCH($B4,$A$72:$A$78,0),3),0),"OK",IF(COUNTIFS('Lançar execução'!$A$3:$A$1502,$A4,'Lançar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" s="62" t="str">
        <f aca="false">IF($A4="","",IF(DATE(Parâmetros!$C$5,5,1)-1&lt;Parâmetros!$C$7,"",IF(IFERROR(INDEX($C$72:$N$78,MATCH($B4,$A$72:$A$78,0),4),0)=0,"—",IF(COUNTIFS('Lançar execução'!$A$3:$A$1502,$A4,'Lançar execução'!$D$3:$D$1502,"Sim",'Lançar execução'!$B$3:$B$1502,"&gt;="&amp;DATE(Parâmetros!$C$5,4,1),'Lançar execução'!$B$3:$B$1502,"&lt;"&amp;DATE(Parâmetros!$C$5,5,1))&gt;=IFERROR(INDEX($C$72:$N$78,MATCH($B4,$A$72:$A$78,0),4),0),"OK",IF(COUNTIFS('Lançar execução'!$A$3:$A$1502,$A4,'Lançar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OK</v>
      </c>
      <c r="G4" s="62" t="str">
        <f aca="false">IF($A4="","",IF(DATE(Parâmetros!$C$5,6,1)-1&lt;Parâmetros!$C$7,"",IF(IFERROR(INDEX($C$72:$N$78,MATCH($B4,$A$72:$A$78,0),5),0)=0,"—",IF(COUNTIFS('Lançar execução'!$A$3:$A$1502,$A4,'Lançar execução'!$D$3:$D$1502,"Sim",'Lançar execução'!$B$3:$B$1502,"&gt;="&amp;DATE(Parâmetros!$C$5,5,1),'Lançar execução'!$B$3:$B$1502,"&lt;"&amp;DATE(Parâmetros!$C$5,6,1))&gt;=IFERROR(INDEX($C$72:$N$78,MATCH($B4,$A$72:$A$78,0),5),0),"OK",IF(COUNTIFS('Lançar execução'!$A$3:$A$1502,$A4,'Lançar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Parcial</v>
      </c>
      <c r="H4" s="62" t="str">
        <f aca="false">IF($A4="","",IF(DATE(Parâmetros!$C$5,7,1)-1&lt;Parâmetros!$C$7,"",IF(IFERROR(INDEX($C$72:$N$78,MATCH($B4,$A$72:$A$78,0),6),0)=0,"—",IF(COUNTIFS('Lançar execução'!$A$3:$A$1502,$A4,'Lançar execução'!$D$3:$D$1502,"Sim",'Lançar execução'!$B$3:$B$1502,"&gt;="&amp;DATE(Parâmetros!$C$5,6,1),'Lançar execução'!$B$3:$B$1502,"&lt;"&amp;DATE(Parâmetros!$C$5,7,1))&gt;=IFERROR(INDEX($C$72:$N$78,MATCH($B4,$A$72:$A$78,0),6),0),"OK",IF(COUNTIFS('Lançar execução'!$A$3:$A$1502,$A4,'Lançar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OK</v>
      </c>
      <c r="I4" s="62" t="str">
        <f aca="false">IF($A4="","",IF(DATE(Parâmetros!$C$5,8,1)-1&lt;Parâmetros!$C$7,"",IF(IFERROR(INDEX($C$72:$N$78,MATCH($B4,$A$72:$A$78,0),7),0)=0,"—",IF(COUNTIFS('Lançar execução'!$A$3:$A$1502,$A4,'Lançar execução'!$D$3:$D$1502,"Sim",'Lançar execução'!$B$3:$B$1502,"&gt;="&amp;DATE(Parâmetros!$C$5,7,1),'Lançar execução'!$B$3:$B$1502,"&lt;"&amp;DATE(Parâmetros!$C$5,8,1))&gt;=IFERROR(INDEX($C$72:$N$78,MATCH($B4,$A$72:$A$78,0),7),0),"OK",IF(COUNTIFS('Lançar execução'!$A$3:$A$1502,$A4,'Lançar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>Parcial</v>
      </c>
      <c r="J4" s="62" t="str">
        <f aca="false">IF($A4="","",IF(DATE(Parâmetros!$C$5,9,1)-1&lt;Parâmetros!$C$7,"",IF(IFERROR(INDEX($C$72:$N$78,MATCH($B4,$A$72:$A$78,0),8),0)=0,"—",IF(COUNTIFS('Lançar execução'!$A$3:$A$1502,$A4,'Lançar execução'!$D$3:$D$1502,"Sim",'Lançar execução'!$B$3:$B$1502,"&gt;="&amp;DATE(Parâmetros!$C$5,8,1),'Lançar execução'!$B$3:$B$1502,"&lt;"&amp;DATE(Parâmetros!$C$5,9,1))&gt;=IFERROR(INDEX($C$72:$N$78,MATCH($B4,$A$72:$A$78,0),8),0),"OK",IF(COUNTIFS('Lançar execução'!$A$3:$A$1502,$A4,'Lançar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" s="62" t="str">
        <f aca="false">IF($A4="","",IF(DATE(Parâmetros!$C$5,10,1)-1&lt;Parâmetros!$C$7,"",IF(IFERROR(INDEX($C$72:$N$78,MATCH($B4,$A$72:$A$78,0),9),0)=0,"—",IF(COUNTIFS('Lançar execução'!$A$3:$A$1502,$A4,'Lançar execução'!$D$3:$D$1502,"Sim",'Lançar execução'!$B$3:$B$1502,"&gt;="&amp;DATE(Parâmetros!$C$5,9,1),'Lançar execução'!$B$3:$B$1502,"&lt;"&amp;DATE(Parâmetros!$C$5,10,1))&gt;=IFERROR(INDEX($C$72:$N$78,MATCH($B4,$A$72:$A$78,0),9),0),"OK",IF(COUNTIFS('Lançar execução'!$A$3:$A$1502,$A4,'Lançar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" s="62" t="str">
        <f aca="false">IF($A4="","",IF(DATE(Parâmetros!$C$5,11,1)-1&lt;Parâmetros!$C$7,"",IF(IFERROR(INDEX($C$72:$N$78,MATCH($B4,$A$72:$A$78,0),10),0)=0,"—",IF(COUNTIFS('Lançar execução'!$A$3:$A$1502,$A4,'Lançar execução'!$D$3:$D$1502,"Sim",'Lançar execução'!$B$3:$B$1502,"&gt;="&amp;DATE(Parâmetros!$C$5,10,1),'Lançar execução'!$B$3:$B$1502,"&lt;"&amp;DATE(Parâmetros!$C$5,11,1))&gt;=IFERROR(INDEX($C$72:$N$78,MATCH($B4,$A$72:$A$78,0),10),0),"OK",IF(COUNTIFS('Lançar execução'!$A$3:$A$1502,$A4,'Lançar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" s="62" t="str">
        <f aca="false">IF($A4="","",IF(DATE(Parâmetros!$C$5,12,1)-1&lt;Parâmetros!$C$7,"",IF(IFERROR(INDEX($C$72:$N$78,MATCH($B4,$A$72:$A$78,0),11),0)=0,"—",IF(COUNTIFS('Lançar execução'!$A$3:$A$1502,$A4,'Lançar execução'!$D$3:$D$1502,"Sim",'Lançar execução'!$B$3:$B$1502,"&gt;="&amp;DATE(Parâmetros!$C$5,11,1),'Lançar execução'!$B$3:$B$1502,"&lt;"&amp;DATE(Parâmetros!$C$5,12,1))&gt;=IFERROR(INDEX($C$72:$N$78,MATCH($B4,$A$72:$A$78,0),11),0),"OK",IF(COUNTIFS('Lançar execução'!$A$3:$A$1502,$A4,'Lançar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" s="62" t="str">
        <f aca="false">IF($A4="","",IF(DATE(Parâmetros!$C$5,13,1)-1&lt;Parâmetros!$C$7,"",IF(IFERROR(INDEX($C$72:$N$78,MATCH($B4,$A$72:$A$78,0),12),0)=0,"—",IF(COUNTIFS('Lançar execução'!$A$3:$A$1502,$A4,'Lançar execução'!$D$3:$D$1502,"Sim",'Lançar execução'!$B$3:$B$1502,"&gt;="&amp;DATE(Parâmetros!$C$5,12,1),'Lançar execução'!$B$3:$B$1502,"&lt;"&amp;DATE(Parâmetros!$C$5,13,1))&gt;=IFERROR(INDEX($C$72:$N$78,MATCH($B4,$A$72:$A$78,0),12),0),"OK",IF(COUNTIFS('Lançar execução'!$A$3:$A$1502,$A4,'Lançar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" s="63" t="n">
        <f aca="false">IF($A4="","",IF(COUNTIF($C4:$N4,"OK")+COUNTIF($C4:$N4,"Parcial")+COUNTIF($C4:$N4,"Pendente")=0,"",COUNTIF($C4:$N4,"OK")/(COUNTIF($C4:$N4,"OK")+COUNTIF($C4:$N4,"Parcial")+COUNTIF($C4:$N4,"Pendente"))*100))</f>
        <v>50</v>
      </c>
      <c r="P4" s="47" t="n">
        <f aca="false">IF($A4="",0,IF(INDEX($C4:$N4,Painel!$T$2)="Pendente",1,0))</f>
        <v>0</v>
      </c>
      <c r="Q4" s="0" t="str">
        <f aca="false">IF($P4=0,"",SUM($P$3:$P4))</f>
        <v/>
      </c>
    </row>
    <row r="5" customFormat="false" ht="18" hidden="false" customHeight="true" outlineLevel="0" collapsed="false">
      <c r="A5" s="60" t="str">
        <f aca="false">Equipamentos!$A5</f>
        <v>SPL-03</v>
      </c>
      <c r="B5" s="61" t="str">
        <f aca="false">Equipamentos!$C5</f>
        <v>Split hi-wall</v>
      </c>
      <c r="C5" s="62" t="str">
        <f aca="false">IF($A5="","",IF(DATE(Parâmetros!$C$5,2,1)-1&lt;Parâmetros!$C$7,"",IF(IFERROR(INDEX($C$72:$N$78,MATCH($B5,$A$72:$A$78,0),1),0)=0,"—",IF(COUNTIFS('Lançar execução'!$A$3:$A$1502,$A5,'Lançar execução'!$D$3:$D$1502,"Sim",'Lançar execução'!$B$3:$B$1502,"&gt;="&amp;DATE(Parâmetros!$C$5,1,1),'Lançar execução'!$B$3:$B$1502,"&lt;"&amp;DATE(Parâmetros!$C$5,2,1))&gt;=IFERROR(INDEX($C$72:$N$78,MATCH($B5,$A$72:$A$78,0),1),0),"OK",IF(COUNTIFS('Lançar execução'!$A$3:$A$1502,$A5,'Lançar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" s="62" t="str">
        <f aca="false">IF($A5="","",IF(DATE(Parâmetros!$C$5,3,1)-1&lt;Parâmetros!$C$7,"",IF(IFERROR(INDEX($C$72:$N$78,MATCH($B5,$A$72:$A$78,0),2),0)=0,"—",IF(COUNTIFS('Lançar execução'!$A$3:$A$1502,$A5,'Lançar execução'!$D$3:$D$1502,"Sim",'Lançar execução'!$B$3:$B$1502,"&gt;="&amp;DATE(Parâmetros!$C$5,2,1),'Lançar execução'!$B$3:$B$1502,"&lt;"&amp;DATE(Parâmetros!$C$5,3,1))&gt;=IFERROR(INDEX($C$72:$N$78,MATCH($B5,$A$72:$A$78,0),2),0),"OK",IF(COUNTIFS('Lançar execução'!$A$3:$A$1502,$A5,'Lançar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" s="62" t="str">
        <f aca="false">IF($A5="","",IF(DATE(Parâmetros!$C$5,4,1)-1&lt;Parâmetros!$C$7,"",IF(IFERROR(INDEX($C$72:$N$78,MATCH($B5,$A$72:$A$78,0),3),0)=0,"—",IF(COUNTIFS('Lançar execução'!$A$3:$A$1502,$A5,'Lançar execução'!$D$3:$D$1502,"Sim",'Lançar execução'!$B$3:$B$1502,"&gt;="&amp;DATE(Parâmetros!$C$5,3,1),'Lançar execução'!$B$3:$B$1502,"&lt;"&amp;DATE(Parâmetros!$C$5,4,1))&gt;=IFERROR(INDEX($C$72:$N$78,MATCH($B5,$A$72:$A$78,0),3),0),"OK",IF(COUNTIFS('Lançar execução'!$A$3:$A$1502,$A5,'Lançar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" s="62" t="str">
        <f aca="false">IF($A5="","",IF(DATE(Parâmetros!$C$5,5,1)-1&lt;Parâmetros!$C$7,"",IF(IFERROR(INDEX($C$72:$N$78,MATCH($B5,$A$72:$A$78,0),4),0)=0,"—",IF(COUNTIFS('Lançar execução'!$A$3:$A$1502,$A5,'Lançar execução'!$D$3:$D$1502,"Sim",'Lançar execução'!$B$3:$B$1502,"&gt;="&amp;DATE(Parâmetros!$C$5,4,1),'Lançar execução'!$B$3:$B$1502,"&lt;"&amp;DATE(Parâmetros!$C$5,5,1))&gt;=IFERROR(INDEX($C$72:$N$78,MATCH($B5,$A$72:$A$78,0),4),0),"OK",IF(COUNTIFS('Lançar execução'!$A$3:$A$1502,$A5,'Lançar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5" s="62" t="str">
        <f aca="false">IF($A5="","",IF(DATE(Parâmetros!$C$5,6,1)-1&lt;Parâmetros!$C$7,"",IF(IFERROR(INDEX($C$72:$N$78,MATCH($B5,$A$72:$A$78,0),5),0)=0,"—",IF(COUNTIFS('Lançar execução'!$A$3:$A$1502,$A5,'Lançar execução'!$D$3:$D$1502,"Sim",'Lançar execução'!$B$3:$B$1502,"&gt;="&amp;DATE(Parâmetros!$C$5,5,1),'Lançar execução'!$B$3:$B$1502,"&lt;"&amp;DATE(Parâmetros!$C$5,6,1))&gt;=IFERROR(INDEX($C$72:$N$78,MATCH($B5,$A$72:$A$78,0),5),0),"OK",IF(COUNTIFS('Lançar execução'!$A$3:$A$1502,$A5,'Lançar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5" s="62" t="str">
        <f aca="false">IF($A5="","",IF(DATE(Parâmetros!$C$5,7,1)-1&lt;Parâmetros!$C$7,"",IF(IFERROR(INDEX($C$72:$N$78,MATCH($B5,$A$72:$A$78,0),6),0)=0,"—",IF(COUNTIFS('Lançar execução'!$A$3:$A$1502,$A5,'Lançar execução'!$D$3:$D$1502,"Sim",'Lançar execução'!$B$3:$B$1502,"&gt;="&amp;DATE(Parâmetros!$C$5,6,1),'Lançar execução'!$B$3:$B$1502,"&lt;"&amp;DATE(Parâmetros!$C$5,7,1))&gt;=IFERROR(INDEX($C$72:$N$78,MATCH($B5,$A$72:$A$78,0),6),0),"OK",IF(COUNTIFS('Lançar execução'!$A$3:$A$1502,$A5,'Lançar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Pendente</v>
      </c>
      <c r="I5" s="62" t="str">
        <f aca="false">IF($A5="","",IF(DATE(Parâmetros!$C$5,8,1)-1&lt;Parâmetros!$C$7,"",IF(IFERROR(INDEX($C$72:$N$78,MATCH($B5,$A$72:$A$78,0),7),0)=0,"—",IF(COUNTIFS('Lançar execução'!$A$3:$A$1502,$A5,'Lançar execução'!$D$3:$D$1502,"Sim",'Lançar execução'!$B$3:$B$1502,"&gt;="&amp;DATE(Parâmetros!$C$5,7,1),'Lançar execução'!$B$3:$B$1502,"&lt;"&amp;DATE(Parâmetros!$C$5,8,1))&gt;=IFERROR(INDEX($C$72:$N$78,MATCH($B5,$A$72:$A$78,0),7),0),"OK",IF(COUNTIFS('Lançar execução'!$A$3:$A$1502,$A5,'Lançar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" s="62" t="str">
        <f aca="false">IF($A5="","",IF(DATE(Parâmetros!$C$5,9,1)-1&lt;Parâmetros!$C$7,"",IF(IFERROR(INDEX($C$72:$N$78,MATCH($B5,$A$72:$A$78,0),8),0)=0,"—",IF(COUNTIFS('Lançar execução'!$A$3:$A$1502,$A5,'Lançar execução'!$D$3:$D$1502,"Sim",'Lançar execução'!$B$3:$B$1502,"&gt;="&amp;DATE(Parâmetros!$C$5,8,1),'Lançar execução'!$B$3:$B$1502,"&lt;"&amp;DATE(Parâmetros!$C$5,9,1))&gt;=IFERROR(INDEX($C$72:$N$78,MATCH($B5,$A$72:$A$78,0),8),0),"OK",IF(COUNTIFS('Lançar execução'!$A$3:$A$1502,$A5,'Lançar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" s="62" t="str">
        <f aca="false">IF($A5="","",IF(DATE(Parâmetros!$C$5,10,1)-1&lt;Parâmetros!$C$7,"",IF(IFERROR(INDEX($C$72:$N$78,MATCH($B5,$A$72:$A$78,0),9),0)=0,"—",IF(COUNTIFS('Lançar execução'!$A$3:$A$1502,$A5,'Lançar execução'!$D$3:$D$1502,"Sim",'Lançar execução'!$B$3:$B$1502,"&gt;="&amp;DATE(Parâmetros!$C$5,9,1),'Lançar execução'!$B$3:$B$1502,"&lt;"&amp;DATE(Parâmetros!$C$5,10,1))&gt;=IFERROR(INDEX($C$72:$N$78,MATCH($B5,$A$72:$A$78,0),9),0),"OK",IF(COUNTIFS('Lançar execução'!$A$3:$A$1502,$A5,'Lançar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" s="62" t="str">
        <f aca="false">IF($A5="","",IF(DATE(Parâmetros!$C$5,11,1)-1&lt;Parâmetros!$C$7,"",IF(IFERROR(INDEX($C$72:$N$78,MATCH($B5,$A$72:$A$78,0),10),0)=0,"—",IF(COUNTIFS('Lançar execução'!$A$3:$A$1502,$A5,'Lançar execução'!$D$3:$D$1502,"Sim",'Lançar execução'!$B$3:$B$1502,"&gt;="&amp;DATE(Parâmetros!$C$5,10,1),'Lançar execução'!$B$3:$B$1502,"&lt;"&amp;DATE(Parâmetros!$C$5,11,1))&gt;=IFERROR(INDEX($C$72:$N$78,MATCH($B5,$A$72:$A$78,0),10),0),"OK",IF(COUNTIFS('Lançar execução'!$A$3:$A$1502,$A5,'Lançar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" s="62" t="str">
        <f aca="false">IF($A5="","",IF(DATE(Parâmetros!$C$5,12,1)-1&lt;Parâmetros!$C$7,"",IF(IFERROR(INDEX($C$72:$N$78,MATCH($B5,$A$72:$A$78,0),11),0)=0,"—",IF(COUNTIFS('Lançar execução'!$A$3:$A$1502,$A5,'Lançar execução'!$D$3:$D$1502,"Sim",'Lançar execução'!$B$3:$B$1502,"&gt;="&amp;DATE(Parâmetros!$C$5,11,1),'Lançar execução'!$B$3:$B$1502,"&lt;"&amp;DATE(Parâmetros!$C$5,12,1))&gt;=IFERROR(INDEX($C$72:$N$78,MATCH($B5,$A$72:$A$78,0),11),0),"OK",IF(COUNTIFS('Lançar execução'!$A$3:$A$1502,$A5,'Lançar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" s="62" t="str">
        <f aca="false">IF($A5="","",IF(DATE(Parâmetros!$C$5,13,1)-1&lt;Parâmetros!$C$7,"",IF(IFERROR(INDEX($C$72:$N$78,MATCH($B5,$A$72:$A$78,0),12),0)=0,"—",IF(COUNTIFS('Lançar execução'!$A$3:$A$1502,$A5,'Lançar execução'!$D$3:$D$1502,"Sim",'Lançar execução'!$B$3:$B$1502,"&gt;="&amp;DATE(Parâmetros!$C$5,12,1),'Lançar execução'!$B$3:$B$1502,"&lt;"&amp;DATE(Parâmetros!$C$5,13,1))&gt;=IFERROR(INDEX($C$72:$N$78,MATCH($B5,$A$72:$A$78,0),12),0),"OK",IF(COUNTIFS('Lançar execução'!$A$3:$A$1502,$A5,'Lançar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" s="63" t="n">
        <f aca="false">IF($A5="","",IF(COUNTIF($C5:$N5,"OK")+COUNTIF($C5:$N5,"Parcial")+COUNTIF($C5:$N5,"Pendente")=0,"",COUNTIF($C5:$N5,"OK")/(COUNTIF($C5:$N5,"OK")+COUNTIF($C5:$N5,"Parcial")+COUNTIF($C5:$N5,"Pendente"))*100))</f>
        <v>0</v>
      </c>
      <c r="P5" s="47" t="n">
        <f aca="false">IF($A5="",0,IF(INDEX($C5:$N5,Painel!$T$2)="Pendente",1,0))</f>
        <v>1</v>
      </c>
      <c r="Q5" s="47" t="n">
        <f aca="false">IF($P5=0,"",SUM($P$3:$P5))</f>
        <v>1</v>
      </c>
    </row>
    <row r="6" customFormat="false" ht="18" hidden="false" customHeight="true" outlineLevel="0" collapsed="false">
      <c r="A6" s="60" t="str">
        <f aca="false">Equipamentos!$A6</f>
        <v>SPL-04</v>
      </c>
      <c r="B6" s="61" t="str">
        <f aca="false">Equipamentos!$C6</f>
        <v>Split hi-wall</v>
      </c>
      <c r="C6" s="62" t="str">
        <f aca="false">IF($A6="","",IF(DATE(Parâmetros!$C$5,2,1)-1&lt;Parâmetros!$C$7,"",IF(IFERROR(INDEX($C$72:$N$78,MATCH($B6,$A$72:$A$78,0),1),0)=0,"—",IF(COUNTIFS('Lançar execução'!$A$3:$A$1502,$A6,'Lançar execução'!$D$3:$D$1502,"Sim",'Lançar execução'!$B$3:$B$1502,"&gt;="&amp;DATE(Parâmetros!$C$5,1,1),'Lançar execução'!$B$3:$B$1502,"&lt;"&amp;DATE(Parâmetros!$C$5,2,1))&gt;=IFERROR(INDEX($C$72:$N$78,MATCH($B6,$A$72:$A$78,0),1),0),"OK",IF(COUNTIFS('Lançar execução'!$A$3:$A$1502,$A6,'Lançar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6" s="62" t="str">
        <f aca="false">IF($A6="","",IF(DATE(Parâmetros!$C$5,3,1)-1&lt;Parâmetros!$C$7,"",IF(IFERROR(INDEX($C$72:$N$78,MATCH($B6,$A$72:$A$78,0),2),0)=0,"—",IF(COUNTIFS('Lançar execução'!$A$3:$A$1502,$A6,'Lançar execução'!$D$3:$D$1502,"Sim",'Lançar execução'!$B$3:$B$1502,"&gt;="&amp;DATE(Parâmetros!$C$5,2,1),'Lançar execução'!$B$3:$B$1502,"&lt;"&amp;DATE(Parâmetros!$C$5,3,1))&gt;=IFERROR(INDEX($C$72:$N$78,MATCH($B6,$A$72:$A$78,0),2),0),"OK",IF(COUNTIFS('Lançar execução'!$A$3:$A$1502,$A6,'Lançar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6" s="62" t="str">
        <f aca="false">IF($A6="","",IF(DATE(Parâmetros!$C$5,4,1)-1&lt;Parâmetros!$C$7,"",IF(IFERROR(INDEX($C$72:$N$78,MATCH($B6,$A$72:$A$78,0),3),0)=0,"—",IF(COUNTIFS('Lançar execução'!$A$3:$A$1502,$A6,'Lançar execução'!$D$3:$D$1502,"Sim",'Lançar execução'!$B$3:$B$1502,"&gt;="&amp;DATE(Parâmetros!$C$5,3,1),'Lançar execução'!$B$3:$B$1502,"&lt;"&amp;DATE(Parâmetros!$C$5,4,1))&gt;=IFERROR(INDEX($C$72:$N$78,MATCH($B6,$A$72:$A$78,0),3),0),"OK",IF(COUNTIFS('Lançar execução'!$A$3:$A$1502,$A6,'Lançar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6" s="62" t="str">
        <f aca="false">IF($A6="","",IF(DATE(Parâmetros!$C$5,5,1)-1&lt;Parâmetros!$C$7,"",IF(IFERROR(INDEX($C$72:$N$78,MATCH($B6,$A$72:$A$78,0),4),0)=0,"—",IF(COUNTIFS('Lançar execução'!$A$3:$A$1502,$A6,'Lançar execução'!$D$3:$D$1502,"Sim",'Lançar execução'!$B$3:$B$1502,"&gt;="&amp;DATE(Parâmetros!$C$5,4,1),'Lançar execução'!$B$3:$B$1502,"&lt;"&amp;DATE(Parâmetros!$C$5,5,1))&gt;=IFERROR(INDEX($C$72:$N$78,MATCH($B6,$A$72:$A$78,0),4),0),"OK",IF(COUNTIFS('Lançar execução'!$A$3:$A$1502,$A6,'Lançar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6" s="62" t="str">
        <f aca="false">IF($A6="","",IF(DATE(Parâmetros!$C$5,6,1)-1&lt;Parâmetros!$C$7,"",IF(IFERROR(INDEX($C$72:$N$78,MATCH($B6,$A$72:$A$78,0),5),0)=0,"—",IF(COUNTIFS('Lançar execução'!$A$3:$A$1502,$A6,'Lançar execução'!$D$3:$D$1502,"Sim",'Lançar execução'!$B$3:$B$1502,"&gt;="&amp;DATE(Parâmetros!$C$5,5,1),'Lançar execução'!$B$3:$B$1502,"&lt;"&amp;DATE(Parâmetros!$C$5,6,1))&gt;=IFERROR(INDEX($C$72:$N$78,MATCH($B6,$A$72:$A$78,0),5),0),"OK",IF(COUNTIFS('Lançar execução'!$A$3:$A$1502,$A6,'Lançar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6" s="62" t="str">
        <f aca="false">IF($A6="","",IF(DATE(Parâmetros!$C$5,7,1)-1&lt;Parâmetros!$C$7,"",IF(IFERROR(INDEX($C$72:$N$78,MATCH($B6,$A$72:$A$78,0),6),0)=0,"—",IF(COUNTIFS('Lançar execução'!$A$3:$A$1502,$A6,'Lançar execução'!$D$3:$D$1502,"Sim",'Lançar execução'!$B$3:$B$1502,"&gt;="&amp;DATE(Parâmetros!$C$5,6,1),'Lançar execução'!$B$3:$B$1502,"&lt;"&amp;DATE(Parâmetros!$C$5,7,1))&gt;=IFERROR(INDEX($C$72:$N$78,MATCH($B6,$A$72:$A$78,0),6),0),"OK",IF(COUNTIFS('Lançar execução'!$A$3:$A$1502,$A6,'Lançar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Pendente</v>
      </c>
      <c r="I6" s="62" t="str">
        <f aca="false">IF($A6="","",IF(DATE(Parâmetros!$C$5,8,1)-1&lt;Parâmetros!$C$7,"",IF(IFERROR(INDEX($C$72:$N$78,MATCH($B6,$A$72:$A$78,0),7),0)=0,"—",IF(COUNTIFS('Lançar execução'!$A$3:$A$1502,$A6,'Lançar execução'!$D$3:$D$1502,"Sim",'Lançar execução'!$B$3:$B$1502,"&gt;="&amp;DATE(Parâmetros!$C$5,7,1),'Lançar execução'!$B$3:$B$1502,"&lt;"&amp;DATE(Parâmetros!$C$5,8,1))&gt;=IFERROR(INDEX($C$72:$N$78,MATCH($B6,$A$72:$A$78,0),7),0),"OK",IF(COUNTIFS('Lançar execução'!$A$3:$A$1502,$A6,'Lançar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6" s="62" t="str">
        <f aca="false">IF($A6="","",IF(DATE(Parâmetros!$C$5,9,1)-1&lt;Parâmetros!$C$7,"",IF(IFERROR(INDEX($C$72:$N$78,MATCH($B6,$A$72:$A$78,0),8),0)=0,"—",IF(COUNTIFS('Lançar execução'!$A$3:$A$1502,$A6,'Lançar execução'!$D$3:$D$1502,"Sim",'Lançar execução'!$B$3:$B$1502,"&gt;="&amp;DATE(Parâmetros!$C$5,8,1),'Lançar execução'!$B$3:$B$1502,"&lt;"&amp;DATE(Parâmetros!$C$5,9,1))&gt;=IFERROR(INDEX($C$72:$N$78,MATCH($B6,$A$72:$A$78,0),8),0),"OK",IF(COUNTIFS('Lançar execução'!$A$3:$A$1502,$A6,'Lançar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6" s="62" t="str">
        <f aca="false">IF($A6="","",IF(DATE(Parâmetros!$C$5,10,1)-1&lt;Parâmetros!$C$7,"",IF(IFERROR(INDEX($C$72:$N$78,MATCH($B6,$A$72:$A$78,0),9),0)=0,"—",IF(COUNTIFS('Lançar execução'!$A$3:$A$1502,$A6,'Lançar execução'!$D$3:$D$1502,"Sim",'Lançar execução'!$B$3:$B$1502,"&gt;="&amp;DATE(Parâmetros!$C$5,9,1),'Lançar execução'!$B$3:$B$1502,"&lt;"&amp;DATE(Parâmetros!$C$5,10,1))&gt;=IFERROR(INDEX($C$72:$N$78,MATCH($B6,$A$72:$A$78,0),9),0),"OK",IF(COUNTIFS('Lançar execução'!$A$3:$A$1502,$A6,'Lançar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6" s="62" t="str">
        <f aca="false">IF($A6="","",IF(DATE(Parâmetros!$C$5,11,1)-1&lt;Parâmetros!$C$7,"",IF(IFERROR(INDEX($C$72:$N$78,MATCH($B6,$A$72:$A$78,0),10),0)=0,"—",IF(COUNTIFS('Lançar execução'!$A$3:$A$1502,$A6,'Lançar execução'!$D$3:$D$1502,"Sim",'Lançar execução'!$B$3:$B$1502,"&gt;="&amp;DATE(Parâmetros!$C$5,10,1),'Lançar execução'!$B$3:$B$1502,"&lt;"&amp;DATE(Parâmetros!$C$5,11,1))&gt;=IFERROR(INDEX($C$72:$N$78,MATCH($B6,$A$72:$A$78,0),10),0),"OK",IF(COUNTIFS('Lançar execução'!$A$3:$A$1502,$A6,'Lançar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6" s="62" t="str">
        <f aca="false">IF($A6="","",IF(DATE(Parâmetros!$C$5,12,1)-1&lt;Parâmetros!$C$7,"",IF(IFERROR(INDEX($C$72:$N$78,MATCH($B6,$A$72:$A$78,0),11),0)=0,"—",IF(COUNTIFS('Lançar execução'!$A$3:$A$1502,$A6,'Lançar execução'!$D$3:$D$1502,"Sim",'Lançar execução'!$B$3:$B$1502,"&gt;="&amp;DATE(Parâmetros!$C$5,11,1),'Lançar execução'!$B$3:$B$1502,"&lt;"&amp;DATE(Parâmetros!$C$5,12,1))&gt;=IFERROR(INDEX($C$72:$N$78,MATCH($B6,$A$72:$A$78,0),11),0),"OK",IF(COUNTIFS('Lançar execução'!$A$3:$A$1502,$A6,'Lançar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6" s="62" t="str">
        <f aca="false">IF($A6="","",IF(DATE(Parâmetros!$C$5,13,1)-1&lt;Parâmetros!$C$7,"",IF(IFERROR(INDEX($C$72:$N$78,MATCH($B6,$A$72:$A$78,0),12),0)=0,"—",IF(COUNTIFS('Lançar execução'!$A$3:$A$1502,$A6,'Lançar execução'!$D$3:$D$1502,"Sim",'Lançar execução'!$B$3:$B$1502,"&gt;="&amp;DATE(Parâmetros!$C$5,12,1),'Lançar execução'!$B$3:$B$1502,"&lt;"&amp;DATE(Parâmetros!$C$5,13,1))&gt;=IFERROR(INDEX($C$72:$N$78,MATCH($B6,$A$72:$A$78,0),12),0),"OK",IF(COUNTIFS('Lançar execução'!$A$3:$A$1502,$A6,'Lançar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6" s="63" t="n">
        <f aca="false">IF($A6="","",IF(COUNTIF($C6:$N6,"OK")+COUNTIF($C6:$N6,"Parcial")+COUNTIF($C6:$N6,"Pendente")=0,"",COUNTIF($C6:$N6,"OK")/(COUNTIF($C6:$N6,"OK")+COUNTIF($C6:$N6,"Parcial")+COUNTIF($C6:$N6,"Pendente"))*100))</f>
        <v>0</v>
      </c>
      <c r="P6" s="47" t="n">
        <f aca="false">IF($A6="",0,IF(INDEX($C6:$N6,Painel!$T$2)="Pendente",1,0))</f>
        <v>1</v>
      </c>
      <c r="Q6" s="47" t="n">
        <f aca="false">IF($P6=0,"",SUM($P$3:$P6))</f>
        <v>2</v>
      </c>
    </row>
    <row r="7" customFormat="false" ht="18" hidden="false" customHeight="true" outlineLevel="0" collapsed="false">
      <c r="A7" s="60" t="str">
        <f aca="false">Equipamentos!$A7</f>
        <v>CAS-01</v>
      </c>
      <c r="B7" s="61" t="str">
        <f aca="false">Equipamentos!$C7</f>
        <v>Split cassete / piso-teto</v>
      </c>
      <c r="C7" s="62" t="str">
        <f aca="false">IF($A7="","",IF(DATE(Parâmetros!$C$5,2,1)-1&lt;Parâmetros!$C$7,"",IF(IFERROR(INDEX($C$72:$N$78,MATCH($B7,$A$72:$A$78,0),1),0)=0,"—",IF(COUNTIFS('Lançar execução'!$A$3:$A$1502,$A7,'Lançar execução'!$D$3:$D$1502,"Sim",'Lançar execução'!$B$3:$B$1502,"&gt;="&amp;DATE(Parâmetros!$C$5,1,1),'Lançar execução'!$B$3:$B$1502,"&lt;"&amp;DATE(Parâmetros!$C$5,2,1))&gt;=IFERROR(INDEX($C$72:$N$78,MATCH($B7,$A$72:$A$78,0),1),0),"OK",IF(COUNTIFS('Lançar execução'!$A$3:$A$1502,$A7,'Lançar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7" s="62" t="str">
        <f aca="false">IF($A7="","",IF(DATE(Parâmetros!$C$5,3,1)-1&lt;Parâmetros!$C$7,"",IF(IFERROR(INDEX($C$72:$N$78,MATCH($B7,$A$72:$A$78,0),2),0)=0,"—",IF(COUNTIFS('Lançar execução'!$A$3:$A$1502,$A7,'Lançar execução'!$D$3:$D$1502,"Sim",'Lançar execução'!$B$3:$B$1502,"&gt;="&amp;DATE(Parâmetros!$C$5,2,1),'Lançar execução'!$B$3:$B$1502,"&lt;"&amp;DATE(Parâmetros!$C$5,3,1))&gt;=IFERROR(INDEX($C$72:$N$78,MATCH($B7,$A$72:$A$78,0),2),0),"OK",IF(COUNTIFS('Lançar execução'!$A$3:$A$1502,$A7,'Lançar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7" s="62" t="str">
        <f aca="false">IF($A7="","",IF(DATE(Parâmetros!$C$5,4,1)-1&lt;Parâmetros!$C$7,"",IF(IFERROR(INDEX($C$72:$N$78,MATCH($B7,$A$72:$A$78,0),3),0)=0,"—",IF(COUNTIFS('Lançar execução'!$A$3:$A$1502,$A7,'Lançar execução'!$D$3:$D$1502,"Sim",'Lançar execução'!$B$3:$B$1502,"&gt;="&amp;DATE(Parâmetros!$C$5,3,1),'Lançar execução'!$B$3:$B$1502,"&lt;"&amp;DATE(Parâmetros!$C$5,4,1))&gt;=IFERROR(INDEX($C$72:$N$78,MATCH($B7,$A$72:$A$78,0),3),0),"OK",IF(COUNTIFS('Lançar execução'!$A$3:$A$1502,$A7,'Lançar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7" s="62" t="str">
        <f aca="false">IF($A7="","",IF(DATE(Parâmetros!$C$5,5,1)-1&lt;Parâmetros!$C$7,"",IF(IFERROR(INDEX($C$72:$N$78,MATCH($B7,$A$72:$A$78,0),4),0)=0,"—",IF(COUNTIFS('Lançar execução'!$A$3:$A$1502,$A7,'Lançar execução'!$D$3:$D$1502,"Sim",'Lançar execução'!$B$3:$B$1502,"&gt;="&amp;DATE(Parâmetros!$C$5,4,1),'Lançar execução'!$B$3:$B$1502,"&lt;"&amp;DATE(Parâmetros!$C$5,5,1))&gt;=IFERROR(INDEX($C$72:$N$78,MATCH($B7,$A$72:$A$78,0),4),0),"OK",IF(COUNTIFS('Lançar execução'!$A$3:$A$1502,$A7,'Lançar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OK</v>
      </c>
      <c r="G7" s="62" t="str">
        <f aca="false">IF($A7="","",IF(DATE(Parâmetros!$C$5,6,1)-1&lt;Parâmetros!$C$7,"",IF(IFERROR(INDEX($C$72:$N$78,MATCH($B7,$A$72:$A$78,0),5),0)=0,"—",IF(COUNTIFS('Lançar execução'!$A$3:$A$1502,$A7,'Lançar execução'!$D$3:$D$1502,"Sim",'Lançar execução'!$B$3:$B$1502,"&gt;="&amp;DATE(Parâmetros!$C$5,5,1),'Lançar execução'!$B$3:$B$1502,"&lt;"&amp;DATE(Parâmetros!$C$5,6,1))&gt;=IFERROR(INDEX($C$72:$N$78,MATCH($B7,$A$72:$A$78,0),5),0),"OK",IF(COUNTIFS('Lançar execução'!$A$3:$A$1502,$A7,'Lançar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OK</v>
      </c>
      <c r="H7" s="62" t="str">
        <f aca="false">IF($A7="","",IF(DATE(Parâmetros!$C$5,7,1)-1&lt;Parâmetros!$C$7,"",IF(IFERROR(INDEX($C$72:$N$78,MATCH($B7,$A$72:$A$78,0),6),0)=0,"—",IF(COUNTIFS('Lançar execução'!$A$3:$A$1502,$A7,'Lançar execução'!$D$3:$D$1502,"Sim",'Lançar execução'!$B$3:$B$1502,"&gt;="&amp;DATE(Parâmetros!$C$5,6,1),'Lançar execução'!$B$3:$B$1502,"&lt;"&amp;DATE(Parâmetros!$C$5,7,1))&gt;=IFERROR(INDEX($C$72:$N$78,MATCH($B7,$A$72:$A$78,0),6),0),"OK",IF(COUNTIFS('Lançar execução'!$A$3:$A$1502,$A7,'Lançar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Parcial</v>
      </c>
      <c r="I7" s="62" t="str">
        <f aca="false">IF($A7="","",IF(DATE(Parâmetros!$C$5,8,1)-1&lt;Parâmetros!$C$7,"",IF(IFERROR(INDEX($C$72:$N$78,MATCH($B7,$A$72:$A$78,0),7),0)=0,"—",IF(COUNTIFS('Lançar execução'!$A$3:$A$1502,$A7,'Lançar execução'!$D$3:$D$1502,"Sim",'Lançar execução'!$B$3:$B$1502,"&gt;="&amp;DATE(Parâmetros!$C$5,7,1),'Lançar execução'!$B$3:$B$1502,"&lt;"&amp;DATE(Parâmetros!$C$5,8,1))&gt;=IFERROR(INDEX($C$72:$N$78,MATCH($B7,$A$72:$A$78,0),7),0),"OK",IF(COUNTIFS('Lançar execução'!$A$3:$A$1502,$A7,'Lançar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7" s="62" t="str">
        <f aca="false">IF($A7="","",IF(DATE(Parâmetros!$C$5,9,1)-1&lt;Parâmetros!$C$7,"",IF(IFERROR(INDEX($C$72:$N$78,MATCH($B7,$A$72:$A$78,0),8),0)=0,"—",IF(COUNTIFS('Lançar execução'!$A$3:$A$1502,$A7,'Lançar execução'!$D$3:$D$1502,"Sim",'Lançar execução'!$B$3:$B$1502,"&gt;="&amp;DATE(Parâmetros!$C$5,8,1),'Lançar execução'!$B$3:$B$1502,"&lt;"&amp;DATE(Parâmetros!$C$5,9,1))&gt;=IFERROR(INDEX($C$72:$N$78,MATCH($B7,$A$72:$A$78,0),8),0),"OK",IF(COUNTIFS('Lançar execução'!$A$3:$A$1502,$A7,'Lançar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7" s="62" t="str">
        <f aca="false">IF($A7="","",IF(DATE(Parâmetros!$C$5,10,1)-1&lt;Parâmetros!$C$7,"",IF(IFERROR(INDEX($C$72:$N$78,MATCH($B7,$A$72:$A$78,0),9),0)=0,"—",IF(COUNTIFS('Lançar execução'!$A$3:$A$1502,$A7,'Lançar execução'!$D$3:$D$1502,"Sim",'Lançar execução'!$B$3:$B$1502,"&gt;="&amp;DATE(Parâmetros!$C$5,9,1),'Lançar execução'!$B$3:$B$1502,"&lt;"&amp;DATE(Parâmetros!$C$5,10,1))&gt;=IFERROR(INDEX($C$72:$N$78,MATCH($B7,$A$72:$A$78,0),9),0),"OK",IF(COUNTIFS('Lançar execução'!$A$3:$A$1502,$A7,'Lançar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7" s="62" t="str">
        <f aca="false">IF($A7="","",IF(DATE(Parâmetros!$C$5,11,1)-1&lt;Parâmetros!$C$7,"",IF(IFERROR(INDEX($C$72:$N$78,MATCH($B7,$A$72:$A$78,0),10),0)=0,"—",IF(COUNTIFS('Lançar execução'!$A$3:$A$1502,$A7,'Lançar execução'!$D$3:$D$1502,"Sim",'Lançar execução'!$B$3:$B$1502,"&gt;="&amp;DATE(Parâmetros!$C$5,10,1),'Lançar execução'!$B$3:$B$1502,"&lt;"&amp;DATE(Parâmetros!$C$5,11,1))&gt;=IFERROR(INDEX($C$72:$N$78,MATCH($B7,$A$72:$A$78,0),10),0),"OK",IF(COUNTIFS('Lançar execução'!$A$3:$A$1502,$A7,'Lançar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7" s="62" t="str">
        <f aca="false">IF($A7="","",IF(DATE(Parâmetros!$C$5,12,1)-1&lt;Parâmetros!$C$7,"",IF(IFERROR(INDEX($C$72:$N$78,MATCH($B7,$A$72:$A$78,0),11),0)=0,"—",IF(COUNTIFS('Lançar execução'!$A$3:$A$1502,$A7,'Lançar execução'!$D$3:$D$1502,"Sim",'Lançar execução'!$B$3:$B$1502,"&gt;="&amp;DATE(Parâmetros!$C$5,11,1),'Lançar execução'!$B$3:$B$1502,"&lt;"&amp;DATE(Parâmetros!$C$5,12,1))&gt;=IFERROR(INDEX($C$72:$N$78,MATCH($B7,$A$72:$A$78,0),11),0),"OK",IF(COUNTIFS('Lançar execução'!$A$3:$A$1502,$A7,'Lançar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7" s="62" t="str">
        <f aca="false">IF($A7="","",IF(DATE(Parâmetros!$C$5,13,1)-1&lt;Parâmetros!$C$7,"",IF(IFERROR(INDEX($C$72:$N$78,MATCH($B7,$A$72:$A$78,0),12),0)=0,"—",IF(COUNTIFS('Lançar execução'!$A$3:$A$1502,$A7,'Lançar execução'!$D$3:$D$1502,"Sim",'Lançar execução'!$B$3:$B$1502,"&gt;="&amp;DATE(Parâmetros!$C$5,12,1),'Lançar execução'!$B$3:$B$1502,"&lt;"&amp;DATE(Parâmetros!$C$5,13,1))&gt;=IFERROR(INDEX($C$72:$N$78,MATCH($B7,$A$72:$A$78,0),12),0),"OK",IF(COUNTIFS('Lançar execução'!$A$3:$A$1502,$A7,'Lançar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7" s="63" t="n">
        <f aca="false">IF($A7="","",IF(COUNTIF($C7:$N7,"OK")+COUNTIF($C7:$N7,"Parcial")+COUNTIF($C7:$N7,"Pendente")=0,"",COUNTIF($C7:$N7,"OK")/(COUNTIF($C7:$N7,"OK")+COUNTIF($C7:$N7,"Parcial")+COUNTIF($C7:$N7,"Pendente"))*100))</f>
        <v>66.6666666666667</v>
      </c>
      <c r="P7" s="47" t="n">
        <f aca="false">IF($A7="",0,IF(INDEX($C7:$N7,Painel!$T$2)="Pendente",1,0))</f>
        <v>0</v>
      </c>
      <c r="Q7" s="0" t="str">
        <f aca="false">IF($P7=0,"",SUM($P$3:$P7))</f>
        <v/>
      </c>
    </row>
    <row r="8" customFormat="false" ht="18" hidden="false" customHeight="true" outlineLevel="0" collapsed="false">
      <c r="A8" s="60" t="str">
        <f aca="false">Equipamentos!$A8</f>
        <v>CAS-02</v>
      </c>
      <c r="B8" s="61" t="str">
        <f aca="false">Equipamentos!$C8</f>
        <v>Split cassete / piso-teto</v>
      </c>
      <c r="C8" s="62" t="str">
        <f aca="false">IF($A8="","",IF(DATE(Parâmetros!$C$5,2,1)-1&lt;Parâmetros!$C$7,"",IF(IFERROR(INDEX($C$72:$N$78,MATCH($B8,$A$72:$A$78,0),1),0)=0,"—",IF(COUNTIFS('Lançar execução'!$A$3:$A$1502,$A8,'Lançar execução'!$D$3:$D$1502,"Sim",'Lançar execução'!$B$3:$B$1502,"&gt;="&amp;DATE(Parâmetros!$C$5,1,1),'Lançar execução'!$B$3:$B$1502,"&lt;"&amp;DATE(Parâmetros!$C$5,2,1))&gt;=IFERROR(INDEX($C$72:$N$78,MATCH($B8,$A$72:$A$78,0),1),0),"OK",IF(COUNTIFS('Lançar execução'!$A$3:$A$1502,$A8,'Lançar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8" s="62" t="str">
        <f aca="false">IF($A8="","",IF(DATE(Parâmetros!$C$5,3,1)-1&lt;Parâmetros!$C$7,"",IF(IFERROR(INDEX($C$72:$N$78,MATCH($B8,$A$72:$A$78,0),2),0)=0,"—",IF(COUNTIFS('Lançar execução'!$A$3:$A$1502,$A8,'Lançar execução'!$D$3:$D$1502,"Sim",'Lançar execução'!$B$3:$B$1502,"&gt;="&amp;DATE(Parâmetros!$C$5,2,1),'Lançar execução'!$B$3:$B$1502,"&lt;"&amp;DATE(Parâmetros!$C$5,3,1))&gt;=IFERROR(INDEX($C$72:$N$78,MATCH($B8,$A$72:$A$78,0),2),0),"OK",IF(COUNTIFS('Lançar execução'!$A$3:$A$1502,$A8,'Lançar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8" s="62" t="str">
        <f aca="false">IF($A8="","",IF(DATE(Parâmetros!$C$5,4,1)-1&lt;Parâmetros!$C$7,"",IF(IFERROR(INDEX($C$72:$N$78,MATCH($B8,$A$72:$A$78,0),3),0)=0,"—",IF(COUNTIFS('Lançar execução'!$A$3:$A$1502,$A8,'Lançar execução'!$D$3:$D$1502,"Sim",'Lançar execução'!$B$3:$B$1502,"&gt;="&amp;DATE(Parâmetros!$C$5,3,1),'Lançar execução'!$B$3:$B$1502,"&lt;"&amp;DATE(Parâmetros!$C$5,4,1))&gt;=IFERROR(INDEX($C$72:$N$78,MATCH($B8,$A$72:$A$78,0),3),0),"OK",IF(COUNTIFS('Lançar execução'!$A$3:$A$1502,$A8,'Lançar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8" s="62" t="str">
        <f aca="false">IF($A8="","",IF(DATE(Parâmetros!$C$5,5,1)-1&lt;Parâmetros!$C$7,"",IF(IFERROR(INDEX($C$72:$N$78,MATCH($B8,$A$72:$A$78,0),4),0)=0,"—",IF(COUNTIFS('Lançar execução'!$A$3:$A$1502,$A8,'Lançar execução'!$D$3:$D$1502,"Sim",'Lançar execução'!$B$3:$B$1502,"&gt;="&amp;DATE(Parâmetros!$C$5,4,1),'Lançar execução'!$B$3:$B$1502,"&lt;"&amp;DATE(Parâmetros!$C$5,5,1))&gt;=IFERROR(INDEX($C$72:$N$78,MATCH($B8,$A$72:$A$78,0),4),0),"OK",IF(COUNTIFS('Lançar execução'!$A$3:$A$1502,$A8,'Lançar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8" s="62" t="str">
        <f aca="false">IF($A8="","",IF(DATE(Parâmetros!$C$5,6,1)-1&lt;Parâmetros!$C$7,"",IF(IFERROR(INDEX($C$72:$N$78,MATCH($B8,$A$72:$A$78,0),5),0)=0,"—",IF(COUNTIFS('Lançar execução'!$A$3:$A$1502,$A8,'Lançar execução'!$D$3:$D$1502,"Sim",'Lançar execução'!$B$3:$B$1502,"&gt;="&amp;DATE(Parâmetros!$C$5,5,1),'Lançar execução'!$B$3:$B$1502,"&lt;"&amp;DATE(Parâmetros!$C$5,6,1))&gt;=IFERROR(INDEX($C$72:$N$78,MATCH($B8,$A$72:$A$78,0),5),0),"OK",IF(COUNTIFS('Lançar execução'!$A$3:$A$1502,$A8,'Lançar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8" s="62" t="str">
        <f aca="false">IF($A8="","",IF(DATE(Parâmetros!$C$5,7,1)-1&lt;Parâmetros!$C$7,"",IF(IFERROR(INDEX($C$72:$N$78,MATCH($B8,$A$72:$A$78,0),6),0)=0,"—",IF(COUNTIFS('Lançar execução'!$A$3:$A$1502,$A8,'Lançar execução'!$D$3:$D$1502,"Sim",'Lançar execução'!$B$3:$B$1502,"&gt;="&amp;DATE(Parâmetros!$C$5,6,1),'Lançar execução'!$B$3:$B$1502,"&lt;"&amp;DATE(Parâmetros!$C$5,7,1))&gt;=IFERROR(INDEX($C$72:$N$78,MATCH($B8,$A$72:$A$78,0),6),0),"OK",IF(COUNTIFS('Lançar execução'!$A$3:$A$1502,$A8,'Lançar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OK</v>
      </c>
      <c r="I8" s="62" t="str">
        <f aca="false">IF($A8="","",IF(DATE(Parâmetros!$C$5,8,1)-1&lt;Parâmetros!$C$7,"",IF(IFERROR(INDEX($C$72:$N$78,MATCH($B8,$A$72:$A$78,0),7),0)=0,"—",IF(COUNTIFS('Lançar execução'!$A$3:$A$1502,$A8,'Lançar execução'!$D$3:$D$1502,"Sim",'Lançar execução'!$B$3:$B$1502,"&gt;="&amp;DATE(Parâmetros!$C$5,7,1),'Lançar execução'!$B$3:$B$1502,"&lt;"&amp;DATE(Parâmetros!$C$5,8,1))&gt;=IFERROR(INDEX($C$72:$N$78,MATCH($B8,$A$72:$A$78,0),7),0),"OK",IF(COUNTIFS('Lançar execução'!$A$3:$A$1502,$A8,'Lançar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8" s="62" t="str">
        <f aca="false">IF($A8="","",IF(DATE(Parâmetros!$C$5,9,1)-1&lt;Parâmetros!$C$7,"",IF(IFERROR(INDEX($C$72:$N$78,MATCH($B8,$A$72:$A$78,0),8),0)=0,"—",IF(COUNTIFS('Lançar execução'!$A$3:$A$1502,$A8,'Lançar execução'!$D$3:$D$1502,"Sim",'Lançar execução'!$B$3:$B$1502,"&gt;="&amp;DATE(Parâmetros!$C$5,8,1),'Lançar execução'!$B$3:$B$1502,"&lt;"&amp;DATE(Parâmetros!$C$5,9,1))&gt;=IFERROR(INDEX($C$72:$N$78,MATCH($B8,$A$72:$A$78,0),8),0),"OK",IF(COUNTIFS('Lançar execução'!$A$3:$A$1502,$A8,'Lançar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8" s="62" t="str">
        <f aca="false">IF($A8="","",IF(DATE(Parâmetros!$C$5,10,1)-1&lt;Parâmetros!$C$7,"",IF(IFERROR(INDEX($C$72:$N$78,MATCH($B8,$A$72:$A$78,0),9),0)=0,"—",IF(COUNTIFS('Lançar execução'!$A$3:$A$1502,$A8,'Lançar execução'!$D$3:$D$1502,"Sim",'Lançar execução'!$B$3:$B$1502,"&gt;="&amp;DATE(Parâmetros!$C$5,9,1),'Lançar execução'!$B$3:$B$1502,"&lt;"&amp;DATE(Parâmetros!$C$5,10,1))&gt;=IFERROR(INDEX($C$72:$N$78,MATCH($B8,$A$72:$A$78,0),9),0),"OK",IF(COUNTIFS('Lançar execução'!$A$3:$A$1502,$A8,'Lançar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8" s="62" t="str">
        <f aca="false">IF($A8="","",IF(DATE(Parâmetros!$C$5,11,1)-1&lt;Parâmetros!$C$7,"",IF(IFERROR(INDEX($C$72:$N$78,MATCH($B8,$A$72:$A$78,0),10),0)=0,"—",IF(COUNTIFS('Lançar execução'!$A$3:$A$1502,$A8,'Lançar execução'!$D$3:$D$1502,"Sim",'Lançar execução'!$B$3:$B$1502,"&gt;="&amp;DATE(Parâmetros!$C$5,10,1),'Lançar execução'!$B$3:$B$1502,"&lt;"&amp;DATE(Parâmetros!$C$5,11,1))&gt;=IFERROR(INDEX($C$72:$N$78,MATCH($B8,$A$72:$A$78,0),10),0),"OK",IF(COUNTIFS('Lançar execução'!$A$3:$A$1502,$A8,'Lançar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8" s="62" t="str">
        <f aca="false">IF($A8="","",IF(DATE(Parâmetros!$C$5,12,1)-1&lt;Parâmetros!$C$7,"",IF(IFERROR(INDEX($C$72:$N$78,MATCH($B8,$A$72:$A$78,0),11),0)=0,"—",IF(COUNTIFS('Lançar execução'!$A$3:$A$1502,$A8,'Lançar execução'!$D$3:$D$1502,"Sim",'Lançar execução'!$B$3:$B$1502,"&gt;="&amp;DATE(Parâmetros!$C$5,11,1),'Lançar execução'!$B$3:$B$1502,"&lt;"&amp;DATE(Parâmetros!$C$5,12,1))&gt;=IFERROR(INDEX($C$72:$N$78,MATCH($B8,$A$72:$A$78,0),11),0),"OK",IF(COUNTIFS('Lançar execução'!$A$3:$A$1502,$A8,'Lançar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8" s="62" t="str">
        <f aca="false">IF($A8="","",IF(DATE(Parâmetros!$C$5,13,1)-1&lt;Parâmetros!$C$7,"",IF(IFERROR(INDEX($C$72:$N$78,MATCH($B8,$A$72:$A$78,0),12),0)=0,"—",IF(COUNTIFS('Lançar execução'!$A$3:$A$1502,$A8,'Lançar execução'!$D$3:$D$1502,"Sim",'Lançar execução'!$B$3:$B$1502,"&gt;="&amp;DATE(Parâmetros!$C$5,12,1),'Lançar execução'!$B$3:$B$1502,"&lt;"&amp;DATE(Parâmetros!$C$5,13,1))&gt;=IFERROR(INDEX($C$72:$N$78,MATCH($B8,$A$72:$A$78,0),12),0),"OK",IF(COUNTIFS('Lançar execução'!$A$3:$A$1502,$A8,'Lançar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8" s="63" t="n">
        <f aca="false">IF($A8="","",IF(COUNTIF($C8:$N8,"OK")+COUNTIF($C8:$N8,"Parcial")+COUNTIF($C8:$N8,"Pendente")=0,"",COUNTIF($C8:$N8,"OK")/(COUNTIF($C8:$N8,"OK")+COUNTIF($C8:$N8,"Parcial")+COUNTIF($C8:$N8,"Pendente"))*100))</f>
        <v>33.3333333333333</v>
      </c>
      <c r="P8" s="47" t="n">
        <f aca="false">IF($A8="",0,IF(INDEX($C8:$N8,Painel!$T$2)="Pendente",1,0))</f>
        <v>0</v>
      </c>
      <c r="Q8" s="0" t="str">
        <f aca="false">IF($P8=0,"",SUM($P$3:$P8))</f>
        <v/>
      </c>
    </row>
    <row r="9" customFormat="false" ht="18" hidden="false" customHeight="true" outlineLevel="0" collapsed="false">
      <c r="A9" s="60" t="str">
        <f aca="false">Equipamentos!$A9</f>
        <v>JAN-01</v>
      </c>
      <c r="B9" s="61" t="str">
        <f aca="false">Equipamentos!$C9</f>
        <v>Condicionador de janela</v>
      </c>
      <c r="C9" s="62" t="str">
        <f aca="false">IF($A9="","",IF(DATE(Parâmetros!$C$5,2,1)-1&lt;Parâmetros!$C$7,"",IF(IFERROR(INDEX($C$72:$N$78,MATCH($B9,$A$72:$A$78,0),1),0)=0,"—",IF(COUNTIFS('Lançar execução'!$A$3:$A$1502,$A9,'Lançar execução'!$D$3:$D$1502,"Sim",'Lançar execução'!$B$3:$B$1502,"&gt;="&amp;DATE(Parâmetros!$C$5,1,1),'Lançar execução'!$B$3:$B$1502,"&lt;"&amp;DATE(Parâmetros!$C$5,2,1))&gt;=IFERROR(INDEX($C$72:$N$78,MATCH($B9,$A$72:$A$78,0),1),0),"OK",IF(COUNTIFS('Lançar execução'!$A$3:$A$1502,$A9,'Lançar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9" s="62" t="str">
        <f aca="false">IF($A9="","",IF(DATE(Parâmetros!$C$5,3,1)-1&lt;Parâmetros!$C$7,"",IF(IFERROR(INDEX($C$72:$N$78,MATCH($B9,$A$72:$A$78,0),2),0)=0,"—",IF(COUNTIFS('Lançar execução'!$A$3:$A$1502,$A9,'Lançar execução'!$D$3:$D$1502,"Sim",'Lançar execução'!$B$3:$B$1502,"&gt;="&amp;DATE(Parâmetros!$C$5,2,1),'Lançar execução'!$B$3:$B$1502,"&lt;"&amp;DATE(Parâmetros!$C$5,3,1))&gt;=IFERROR(INDEX($C$72:$N$78,MATCH($B9,$A$72:$A$78,0),2),0),"OK",IF(COUNTIFS('Lançar execução'!$A$3:$A$1502,$A9,'Lançar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9" s="62" t="str">
        <f aca="false">IF($A9="","",IF(DATE(Parâmetros!$C$5,4,1)-1&lt;Parâmetros!$C$7,"",IF(IFERROR(INDEX($C$72:$N$78,MATCH($B9,$A$72:$A$78,0),3),0)=0,"—",IF(COUNTIFS('Lançar execução'!$A$3:$A$1502,$A9,'Lançar execução'!$D$3:$D$1502,"Sim",'Lançar execução'!$B$3:$B$1502,"&gt;="&amp;DATE(Parâmetros!$C$5,3,1),'Lançar execução'!$B$3:$B$1502,"&lt;"&amp;DATE(Parâmetros!$C$5,4,1))&gt;=IFERROR(INDEX($C$72:$N$78,MATCH($B9,$A$72:$A$78,0),3),0),"OK",IF(COUNTIFS('Lançar execução'!$A$3:$A$1502,$A9,'Lançar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9" s="62" t="str">
        <f aca="false">IF($A9="","",IF(DATE(Parâmetros!$C$5,5,1)-1&lt;Parâmetros!$C$7,"",IF(IFERROR(INDEX($C$72:$N$78,MATCH($B9,$A$72:$A$78,0),4),0)=0,"—",IF(COUNTIFS('Lançar execução'!$A$3:$A$1502,$A9,'Lançar execução'!$D$3:$D$1502,"Sim",'Lançar execução'!$B$3:$B$1502,"&gt;="&amp;DATE(Parâmetros!$C$5,4,1),'Lançar execução'!$B$3:$B$1502,"&lt;"&amp;DATE(Parâmetros!$C$5,5,1))&gt;=IFERROR(INDEX($C$72:$N$78,MATCH($B9,$A$72:$A$78,0),4),0),"OK",IF(COUNTIFS('Lançar execução'!$A$3:$A$1502,$A9,'Lançar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9" s="62" t="str">
        <f aca="false">IF($A9="","",IF(DATE(Parâmetros!$C$5,6,1)-1&lt;Parâmetros!$C$7,"",IF(IFERROR(INDEX($C$72:$N$78,MATCH($B9,$A$72:$A$78,0),5),0)=0,"—",IF(COUNTIFS('Lançar execução'!$A$3:$A$1502,$A9,'Lançar execução'!$D$3:$D$1502,"Sim",'Lançar execução'!$B$3:$B$1502,"&gt;="&amp;DATE(Parâmetros!$C$5,5,1),'Lançar execução'!$B$3:$B$1502,"&lt;"&amp;DATE(Parâmetros!$C$5,6,1))&gt;=IFERROR(INDEX($C$72:$N$78,MATCH($B9,$A$72:$A$78,0),5),0),"OK",IF(COUNTIFS('Lançar execução'!$A$3:$A$1502,$A9,'Lançar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OK</v>
      </c>
      <c r="H9" s="62" t="str">
        <f aca="false">IF($A9="","",IF(DATE(Parâmetros!$C$5,7,1)-1&lt;Parâmetros!$C$7,"",IF(IFERROR(INDEX($C$72:$N$78,MATCH($B9,$A$72:$A$78,0),6),0)=0,"—",IF(COUNTIFS('Lançar execução'!$A$3:$A$1502,$A9,'Lançar execução'!$D$3:$D$1502,"Sim",'Lançar execução'!$B$3:$B$1502,"&gt;="&amp;DATE(Parâmetros!$C$5,6,1),'Lançar execução'!$B$3:$B$1502,"&lt;"&amp;DATE(Parâmetros!$C$5,7,1))&gt;=IFERROR(INDEX($C$72:$N$78,MATCH($B9,$A$72:$A$78,0),6),0),"OK",IF(COUNTIFS('Lançar execução'!$A$3:$A$1502,$A9,'Lançar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Pendente</v>
      </c>
      <c r="I9" s="62" t="str">
        <f aca="false">IF($A9="","",IF(DATE(Parâmetros!$C$5,8,1)-1&lt;Parâmetros!$C$7,"",IF(IFERROR(INDEX($C$72:$N$78,MATCH($B9,$A$72:$A$78,0),7),0)=0,"—",IF(COUNTIFS('Lançar execução'!$A$3:$A$1502,$A9,'Lançar execução'!$D$3:$D$1502,"Sim",'Lançar execução'!$B$3:$B$1502,"&gt;="&amp;DATE(Parâmetros!$C$5,7,1),'Lançar execução'!$B$3:$B$1502,"&lt;"&amp;DATE(Parâmetros!$C$5,8,1))&gt;=IFERROR(INDEX($C$72:$N$78,MATCH($B9,$A$72:$A$78,0),7),0),"OK",IF(COUNTIFS('Lançar execução'!$A$3:$A$1502,$A9,'Lançar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9" s="62" t="str">
        <f aca="false">IF($A9="","",IF(DATE(Parâmetros!$C$5,9,1)-1&lt;Parâmetros!$C$7,"",IF(IFERROR(INDEX($C$72:$N$78,MATCH($B9,$A$72:$A$78,0),8),0)=0,"—",IF(COUNTIFS('Lançar execução'!$A$3:$A$1502,$A9,'Lançar execução'!$D$3:$D$1502,"Sim",'Lançar execução'!$B$3:$B$1502,"&gt;="&amp;DATE(Parâmetros!$C$5,8,1),'Lançar execução'!$B$3:$B$1502,"&lt;"&amp;DATE(Parâmetros!$C$5,9,1))&gt;=IFERROR(INDEX($C$72:$N$78,MATCH($B9,$A$72:$A$78,0),8),0),"OK",IF(COUNTIFS('Lançar execução'!$A$3:$A$1502,$A9,'Lançar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9" s="62" t="str">
        <f aca="false">IF($A9="","",IF(DATE(Parâmetros!$C$5,10,1)-1&lt;Parâmetros!$C$7,"",IF(IFERROR(INDEX($C$72:$N$78,MATCH($B9,$A$72:$A$78,0),9),0)=0,"—",IF(COUNTIFS('Lançar execução'!$A$3:$A$1502,$A9,'Lançar execução'!$D$3:$D$1502,"Sim",'Lançar execução'!$B$3:$B$1502,"&gt;="&amp;DATE(Parâmetros!$C$5,9,1),'Lançar execução'!$B$3:$B$1502,"&lt;"&amp;DATE(Parâmetros!$C$5,10,1))&gt;=IFERROR(INDEX($C$72:$N$78,MATCH($B9,$A$72:$A$78,0),9),0),"OK",IF(COUNTIFS('Lançar execução'!$A$3:$A$1502,$A9,'Lançar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9" s="62" t="str">
        <f aca="false">IF($A9="","",IF(DATE(Parâmetros!$C$5,11,1)-1&lt;Parâmetros!$C$7,"",IF(IFERROR(INDEX($C$72:$N$78,MATCH($B9,$A$72:$A$78,0),10),0)=0,"—",IF(COUNTIFS('Lançar execução'!$A$3:$A$1502,$A9,'Lançar execução'!$D$3:$D$1502,"Sim",'Lançar execução'!$B$3:$B$1502,"&gt;="&amp;DATE(Parâmetros!$C$5,10,1),'Lançar execução'!$B$3:$B$1502,"&lt;"&amp;DATE(Parâmetros!$C$5,11,1))&gt;=IFERROR(INDEX($C$72:$N$78,MATCH($B9,$A$72:$A$78,0),10),0),"OK",IF(COUNTIFS('Lançar execução'!$A$3:$A$1502,$A9,'Lançar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9" s="62" t="str">
        <f aca="false">IF($A9="","",IF(DATE(Parâmetros!$C$5,12,1)-1&lt;Parâmetros!$C$7,"",IF(IFERROR(INDEX($C$72:$N$78,MATCH($B9,$A$72:$A$78,0),11),0)=0,"—",IF(COUNTIFS('Lançar execução'!$A$3:$A$1502,$A9,'Lançar execução'!$D$3:$D$1502,"Sim",'Lançar execução'!$B$3:$B$1502,"&gt;="&amp;DATE(Parâmetros!$C$5,11,1),'Lançar execução'!$B$3:$B$1502,"&lt;"&amp;DATE(Parâmetros!$C$5,12,1))&gt;=IFERROR(INDEX($C$72:$N$78,MATCH($B9,$A$72:$A$78,0),11),0),"OK",IF(COUNTIFS('Lançar execução'!$A$3:$A$1502,$A9,'Lançar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9" s="62" t="str">
        <f aca="false">IF($A9="","",IF(DATE(Parâmetros!$C$5,13,1)-1&lt;Parâmetros!$C$7,"",IF(IFERROR(INDEX($C$72:$N$78,MATCH($B9,$A$72:$A$78,0),12),0)=0,"—",IF(COUNTIFS('Lançar execução'!$A$3:$A$1502,$A9,'Lançar execução'!$D$3:$D$1502,"Sim",'Lançar execução'!$B$3:$B$1502,"&gt;="&amp;DATE(Parâmetros!$C$5,12,1),'Lançar execução'!$B$3:$B$1502,"&lt;"&amp;DATE(Parâmetros!$C$5,13,1))&gt;=IFERROR(INDEX($C$72:$N$78,MATCH($B9,$A$72:$A$78,0),12),0),"OK",IF(COUNTIFS('Lançar execução'!$A$3:$A$1502,$A9,'Lançar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9" s="63" t="n">
        <f aca="false">IF($A9="","",IF(COUNTIF($C9:$N9,"OK")+COUNTIF($C9:$N9,"Parcial")+COUNTIF($C9:$N9,"Pendente")=0,"",COUNTIF($C9:$N9,"OK")/(COUNTIF($C9:$N9,"OK")+COUNTIF($C9:$N9,"Parcial")+COUNTIF($C9:$N9,"Pendente"))*100))</f>
        <v>33.3333333333333</v>
      </c>
      <c r="P9" s="47" t="n">
        <f aca="false">IF($A9="",0,IF(INDEX($C9:$N9,Painel!$T$2)="Pendente",1,0))</f>
        <v>1</v>
      </c>
      <c r="Q9" s="47" t="n">
        <f aca="false">IF($P9=0,"",SUM($P$3:$P9))</f>
        <v>3</v>
      </c>
    </row>
    <row r="10" customFormat="false" ht="18" hidden="false" customHeight="true" outlineLevel="0" collapsed="false">
      <c r="A10" s="60" t="str">
        <f aca="false">Equipamentos!$A10</f>
        <v>SLF-01</v>
      </c>
      <c r="B10" s="61" t="str">
        <f aca="false">Equipamentos!$C10</f>
        <v>Self contained</v>
      </c>
      <c r="C10" s="62" t="str">
        <f aca="false">IF($A10="","",IF(DATE(Parâmetros!$C$5,2,1)-1&lt;Parâmetros!$C$7,"",IF(IFERROR(INDEX($C$72:$N$78,MATCH($B10,$A$72:$A$78,0),1),0)=0,"—",IF(COUNTIFS('Lançar execução'!$A$3:$A$1502,$A10,'Lançar execução'!$D$3:$D$1502,"Sim",'Lançar execução'!$B$3:$B$1502,"&gt;="&amp;DATE(Parâmetros!$C$5,1,1),'Lançar execução'!$B$3:$B$1502,"&lt;"&amp;DATE(Parâmetros!$C$5,2,1))&gt;=IFERROR(INDEX($C$72:$N$78,MATCH($B10,$A$72:$A$78,0),1),0),"OK",IF(COUNTIFS('Lançar execução'!$A$3:$A$1502,$A10,'Lançar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0" s="62" t="str">
        <f aca="false">IF($A10="","",IF(DATE(Parâmetros!$C$5,3,1)-1&lt;Parâmetros!$C$7,"",IF(IFERROR(INDEX($C$72:$N$78,MATCH($B10,$A$72:$A$78,0),2),0)=0,"—",IF(COUNTIFS('Lançar execução'!$A$3:$A$1502,$A10,'Lançar execução'!$D$3:$D$1502,"Sim",'Lançar execução'!$B$3:$B$1502,"&gt;="&amp;DATE(Parâmetros!$C$5,2,1),'Lançar execução'!$B$3:$B$1502,"&lt;"&amp;DATE(Parâmetros!$C$5,3,1))&gt;=IFERROR(INDEX($C$72:$N$78,MATCH($B10,$A$72:$A$78,0),2),0),"OK",IF(COUNTIFS('Lançar execução'!$A$3:$A$1502,$A10,'Lançar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0" s="62" t="str">
        <f aca="false">IF($A10="","",IF(DATE(Parâmetros!$C$5,4,1)-1&lt;Parâmetros!$C$7,"",IF(IFERROR(INDEX($C$72:$N$78,MATCH($B10,$A$72:$A$78,0),3),0)=0,"—",IF(COUNTIFS('Lançar execução'!$A$3:$A$1502,$A10,'Lançar execução'!$D$3:$D$1502,"Sim",'Lançar execução'!$B$3:$B$1502,"&gt;="&amp;DATE(Parâmetros!$C$5,3,1),'Lançar execução'!$B$3:$B$1502,"&lt;"&amp;DATE(Parâmetros!$C$5,4,1))&gt;=IFERROR(INDEX($C$72:$N$78,MATCH($B10,$A$72:$A$78,0),3),0),"OK",IF(COUNTIFS('Lançar execução'!$A$3:$A$1502,$A10,'Lançar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0" s="62" t="str">
        <f aca="false">IF($A10="","",IF(DATE(Parâmetros!$C$5,5,1)-1&lt;Parâmetros!$C$7,"",IF(IFERROR(INDEX($C$72:$N$78,MATCH($B10,$A$72:$A$78,0),4),0)=0,"—",IF(COUNTIFS('Lançar execução'!$A$3:$A$1502,$A10,'Lançar execução'!$D$3:$D$1502,"Sim",'Lançar execução'!$B$3:$B$1502,"&gt;="&amp;DATE(Parâmetros!$C$5,4,1),'Lançar execução'!$B$3:$B$1502,"&lt;"&amp;DATE(Parâmetros!$C$5,5,1))&gt;=IFERROR(INDEX($C$72:$N$78,MATCH($B10,$A$72:$A$78,0),4),0),"OK",IF(COUNTIFS('Lançar execução'!$A$3:$A$1502,$A10,'Lançar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OK</v>
      </c>
      <c r="G10" s="62" t="str">
        <f aca="false">IF($A10="","",IF(DATE(Parâmetros!$C$5,6,1)-1&lt;Parâmetros!$C$7,"",IF(IFERROR(INDEX($C$72:$N$78,MATCH($B10,$A$72:$A$78,0),5),0)=0,"—",IF(COUNTIFS('Lançar execução'!$A$3:$A$1502,$A10,'Lançar execução'!$D$3:$D$1502,"Sim",'Lançar execução'!$B$3:$B$1502,"&gt;="&amp;DATE(Parâmetros!$C$5,5,1),'Lançar execução'!$B$3:$B$1502,"&lt;"&amp;DATE(Parâmetros!$C$5,6,1))&gt;=IFERROR(INDEX($C$72:$N$78,MATCH($B10,$A$72:$A$78,0),5),0),"OK",IF(COUNTIFS('Lançar execução'!$A$3:$A$1502,$A10,'Lançar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OK</v>
      </c>
      <c r="H10" s="62" t="str">
        <f aca="false">IF($A10="","",IF(DATE(Parâmetros!$C$5,7,1)-1&lt;Parâmetros!$C$7,"",IF(IFERROR(INDEX($C$72:$N$78,MATCH($B10,$A$72:$A$78,0),6),0)=0,"—",IF(COUNTIFS('Lançar execução'!$A$3:$A$1502,$A10,'Lançar execução'!$D$3:$D$1502,"Sim",'Lançar execução'!$B$3:$B$1502,"&gt;="&amp;DATE(Parâmetros!$C$5,6,1),'Lançar execução'!$B$3:$B$1502,"&lt;"&amp;DATE(Parâmetros!$C$5,7,1))&gt;=IFERROR(INDEX($C$72:$N$78,MATCH($B10,$A$72:$A$78,0),6),0),"OK",IF(COUNTIFS('Lançar execução'!$A$3:$A$1502,$A10,'Lançar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OK</v>
      </c>
      <c r="I10" s="62" t="str">
        <f aca="false">IF($A10="","",IF(DATE(Parâmetros!$C$5,8,1)-1&lt;Parâmetros!$C$7,"",IF(IFERROR(INDEX($C$72:$N$78,MATCH($B10,$A$72:$A$78,0),7),0)=0,"—",IF(COUNTIFS('Lançar execução'!$A$3:$A$1502,$A10,'Lançar execução'!$D$3:$D$1502,"Sim",'Lançar execução'!$B$3:$B$1502,"&gt;="&amp;DATE(Parâmetros!$C$5,7,1),'Lançar execução'!$B$3:$B$1502,"&lt;"&amp;DATE(Parâmetros!$C$5,8,1))&gt;=IFERROR(INDEX($C$72:$N$78,MATCH($B10,$A$72:$A$78,0),7),0),"OK",IF(COUNTIFS('Lançar execução'!$A$3:$A$1502,$A10,'Lançar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0" s="62" t="str">
        <f aca="false">IF($A10="","",IF(DATE(Parâmetros!$C$5,9,1)-1&lt;Parâmetros!$C$7,"",IF(IFERROR(INDEX($C$72:$N$78,MATCH($B10,$A$72:$A$78,0),8),0)=0,"—",IF(COUNTIFS('Lançar execução'!$A$3:$A$1502,$A10,'Lançar execução'!$D$3:$D$1502,"Sim",'Lançar execução'!$B$3:$B$1502,"&gt;="&amp;DATE(Parâmetros!$C$5,8,1),'Lançar execução'!$B$3:$B$1502,"&lt;"&amp;DATE(Parâmetros!$C$5,9,1))&gt;=IFERROR(INDEX($C$72:$N$78,MATCH($B10,$A$72:$A$78,0),8),0),"OK",IF(COUNTIFS('Lançar execução'!$A$3:$A$1502,$A10,'Lançar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0" s="62" t="str">
        <f aca="false">IF($A10="","",IF(DATE(Parâmetros!$C$5,10,1)-1&lt;Parâmetros!$C$7,"",IF(IFERROR(INDEX($C$72:$N$78,MATCH($B10,$A$72:$A$78,0),9),0)=0,"—",IF(COUNTIFS('Lançar execução'!$A$3:$A$1502,$A10,'Lançar execução'!$D$3:$D$1502,"Sim",'Lançar execução'!$B$3:$B$1502,"&gt;="&amp;DATE(Parâmetros!$C$5,9,1),'Lançar execução'!$B$3:$B$1502,"&lt;"&amp;DATE(Parâmetros!$C$5,10,1))&gt;=IFERROR(INDEX($C$72:$N$78,MATCH($B10,$A$72:$A$78,0),9),0),"OK",IF(COUNTIFS('Lançar execução'!$A$3:$A$1502,$A10,'Lançar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0" s="62" t="str">
        <f aca="false">IF($A10="","",IF(DATE(Parâmetros!$C$5,11,1)-1&lt;Parâmetros!$C$7,"",IF(IFERROR(INDEX($C$72:$N$78,MATCH($B10,$A$72:$A$78,0),10),0)=0,"—",IF(COUNTIFS('Lançar execução'!$A$3:$A$1502,$A10,'Lançar execução'!$D$3:$D$1502,"Sim",'Lançar execução'!$B$3:$B$1502,"&gt;="&amp;DATE(Parâmetros!$C$5,10,1),'Lançar execução'!$B$3:$B$1502,"&lt;"&amp;DATE(Parâmetros!$C$5,11,1))&gt;=IFERROR(INDEX($C$72:$N$78,MATCH($B10,$A$72:$A$78,0),10),0),"OK",IF(COUNTIFS('Lançar execução'!$A$3:$A$1502,$A10,'Lançar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0" s="62" t="str">
        <f aca="false">IF($A10="","",IF(DATE(Parâmetros!$C$5,12,1)-1&lt;Parâmetros!$C$7,"",IF(IFERROR(INDEX($C$72:$N$78,MATCH($B10,$A$72:$A$78,0),11),0)=0,"—",IF(COUNTIFS('Lançar execução'!$A$3:$A$1502,$A10,'Lançar execução'!$D$3:$D$1502,"Sim",'Lançar execução'!$B$3:$B$1502,"&gt;="&amp;DATE(Parâmetros!$C$5,11,1),'Lançar execução'!$B$3:$B$1502,"&lt;"&amp;DATE(Parâmetros!$C$5,12,1))&gt;=IFERROR(INDEX($C$72:$N$78,MATCH($B10,$A$72:$A$78,0),11),0),"OK",IF(COUNTIFS('Lançar execução'!$A$3:$A$1502,$A10,'Lançar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0" s="62" t="str">
        <f aca="false">IF($A10="","",IF(DATE(Parâmetros!$C$5,13,1)-1&lt;Parâmetros!$C$7,"",IF(IFERROR(INDEX($C$72:$N$78,MATCH($B10,$A$72:$A$78,0),12),0)=0,"—",IF(COUNTIFS('Lançar execução'!$A$3:$A$1502,$A10,'Lançar execução'!$D$3:$D$1502,"Sim",'Lançar execução'!$B$3:$B$1502,"&gt;="&amp;DATE(Parâmetros!$C$5,12,1),'Lançar execução'!$B$3:$B$1502,"&lt;"&amp;DATE(Parâmetros!$C$5,13,1))&gt;=IFERROR(INDEX($C$72:$N$78,MATCH($B10,$A$72:$A$78,0),12),0),"OK",IF(COUNTIFS('Lançar execução'!$A$3:$A$1502,$A10,'Lançar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0" s="63" t="n">
        <f aca="false">IF($A10="","",IF(COUNTIF($C10:$N10,"OK")+COUNTIF($C10:$N10,"Parcial")+COUNTIF($C10:$N10,"Pendente")=0,"",COUNTIF($C10:$N10,"OK")/(COUNTIF($C10:$N10,"OK")+COUNTIF($C10:$N10,"Parcial")+COUNTIF($C10:$N10,"Pendente"))*100))</f>
        <v>100</v>
      </c>
      <c r="P10" s="47" t="n">
        <f aca="false">IF($A10="",0,IF(INDEX($C10:$N10,Painel!$T$2)="Pendente",1,0))</f>
        <v>0</v>
      </c>
      <c r="Q10" s="0" t="str">
        <f aca="false">IF($P10=0,"",SUM($P$3:$P10))</f>
        <v/>
      </c>
    </row>
    <row r="11" customFormat="false" ht="18" hidden="false" customHeight="true" outlineLevel="0" collapsed="false">
      <c r="A11" s="60" t="str">
        <f aca="false">Equipamentos!$A11</f>
        <v>SLF-02</v>
      </c>
      <c r="B11" s="61" t="str">
        <f aca="false">Equipamentos!$C11</f>
        <v>Self contained</v>
      </c>
      <c r="C11" s="62" t="str">
        <f aca="false">IF($A11="","",IF(DATE(Parâmetros!$C$5,2,1)-1&lt;Parâmetros!$C$7,"",IF(IFERROR(INDEX($C$72:$N$78,MATCH($B11,$A$72:$A$78,0),1),0)=0,"—",IF(COUNTIFS('Lançar execução'!$A$3:$A$1502,$A11,'Lançar execução'!$D$3:$D$1502,"Sim",'Lançar execução'!$B$3:$B$1502,"&gt;="&amp;DATE(Parâmetros!$C$5,1,1),'Lançar execução'!$B$3:$B$1502,"&lt;"&amp;DATE(Parâmetros!$C$5,2,1))&gt;=IFERROR(INDEX($C$72:$N$78,MATCH($B11,$A$72:$A$78,0),1),0),"OK",IF(COUNTIFS('Lançar execução'!$A$3:$A$1502,$A11,'Lançar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1" s="62" t="str">
        <f aca="false">IF($A11="","",IF(DATE(Parâmetros!$C$5,3,1)-1&lt;Parâmetros!$C$7,"",IF(IFERROR(INDEX($C$72:$N$78,MATCH($B11,$A$72:$A$78,0),2),0)=0,"—",IF(COUNTIFS('Lançar execução'!$A$3:$A$1502,$A11,'Lançar execução'!$D$3:$D$1502,"Sim",'Lançar execução'!$B$3:$B$1502,"&gt;="&amp;DATE(Parâmetros!$C$5,2,1),'Lançar execução'!$B$3:$B$1502,"&lt;"&amp;DATE(Parâmetros!$C$5,3,1))&gt;=IFERROR(INDEX($C$72:$N$78,MATCH($B11,$A$72:$A$78,0),2),0),"OK",IF(COUNTIFS('Lançar execução'!$A$3:$A$1502,$A11,'Lançar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1" s="62" t="str">
        <f aca="false">IF($A11="","",IF(DATE(Parâmetros!$C$5,4,1)-1&lt;Parâmetros!$C$7,"",IF(IFERROR(INDEX($C$72:$N$78,MATCH($B11,$A$72:$A$78,0),3),0)=0,"—",IF(COUNTIFS('Lançar execução'!$A$3:$A$1502,$A11,'Lançar execução'!$D$3:$D$1502,"Sim",'Lançar execução'!$B$3:$B$1502,"&gt;="&amp;DATE(Parâmetros!$C$5,3,1),'Lançar execução'!$B$3:$B$1502,"&lt;"&amp;DATE(Parâmetros!$C$5,4,1))&gt;=IFERROR(INDEX($C$72:$N$78,MATCH($B11,$A$72:$A$78,0),3),0),"OK",IF(COUNTIFS('Lançar execução'!$A$3:$A$1502,$A11,'Lançar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1" s="62" t="str">
        <f aca="false">IF($A11="","",IF(DATE(Parâmetros!$C$5,5,1)-1&lt;Parâmetros!$C$7,"",IF(IFERROR(INDEX($C$72:$N$78,MATCH($B11,$A$72:$A$78,0),4),0)=0,"—",IF(COUNTIFS('Lançar execução'!$A$3:$A$1502,$A11,'Lançar execução'!$D$3:$D$1502,"Sim",'Lançar execução'!$B$3:$B$1502,"&gt;="&amp;DATE(Parâmetros!$C$5,4,1),'Lançar execução'!$B$3:$B$1502,"&lt;"&amp;DATE(Parâmetros!$C$5,5,1))&gt;=IFERROR(INDEX($C$72:$N$78,MATCH($B11,$A$72:$A$78,0),4),0),"OK",IF(COUNTIFS('Lançar execução'!$A$3:$A$1502,$A11,'Lançar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11" s="62" t="str">
        <f aca="false">IF($A11="","",IF(DATE(Parâmetros!$C$5,6,1)-1&lt;Parâmetros!$C$7,"",IF(IFERROR(INDEX($C$72:$N$78,MATCH($B11,$A$72:$A$78,0),5),0)=0,"—",IF(COUNTIFS('Lançar execução'!$A$3:$A$1502,$A11,'Lançar execução'!$D$3:$D$1502,"Sim",'Lançar execução'!$B$3:$B$1502,"&gt;="&amp;DATE(Parâmetros!$C$5,5,1),'Lançar execução'!$B$3:$B$1502,"&lt;"&amp;DATE(Parâmetros!$C$5,6,1))&gt;=IFERROR(INDEX($C$72:$N$78,MATCH($B11,$A$72:$A$78,0),5),0),"OK",IF(COUNTIFS('Lançar execução'!$A$3:$A$1502,$A11,'Lançar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11" s="62" t="str">
        <f aca="false">IF($A11="","",IF(DATE(Parâmetros!$C$5,7,1)-1&lt;Parâmetros!$C$7,"",IF(IFERROR(INDEX($C$72:$N$78,MATCH($B11,$A$72:$A$78,0),6),0)=0,"—",IF(COUNTIFS('Lançar execução'!$A$3:$A$1502,$A11,'Lançar execução'!$D$3:$D$1502,"Sim",'Lançar execução'!$B$3:$B$1502,"&gt;="&amp;DATE(Parâmetros!$C$5,6,1),'Lançar execução'!$B$3:$B$1502,"&lt;"&amp;DATE(Parâmetros!$C$5,7,1))&gt;=IFERROR(INDEX($C$72:$N$78,MATCH($B11,$A$72:$A$78,0),6),0),"OK",IF(COUNTIFS('Lançar execução'!$A$3:$A$1502,$A11,'Lançar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Pendente</v>
      </c>
      <c r="I11" s="62" t="str">
        <f aca="false">IF($A11="","",IF(DATE(Parâmetros!$C$5,8,1)-1&lt;Parâmetros!$C$7,"",IF(IFERROR(INDEX($C$72:$N$78,MATCH($B11,$A$72:$A$78,0),7),0)=0,"—",IF(COUNTIFS('Lançar execução'!$A$3:$A$1502,$A11,'Lançar execução'!$D$3:$D$1502,"Sim",'Lançar execução'!$B$3:$B$1502,"&gt;="&amp;DATE(Parâmetros!$C$5,7,1),'Lançar execução'!$B$3:$B$1502,"&lt;"&amp;DATE(Parâmetros!$C$5,8,1))&gt;=IFERROR(INDEX($C$72:$N$78,MATCH($B11,$A$72:$A$78,0),7),0),"OK",IF(COUNTIFS('Lançar execução'!$A$3:$A$1502,$A11,'Lançar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1" s="62" t="str">
        <f aca="false">IF($A11="","",IF(DATE(Parâmetros!$C$5,9,1)-1&lt;Parâmetros!$C$7,"",IF(IFERROR(INDEX($C$72:$N$78,MATCH($B11,$A$72:$A$78,0),8),0)=0,"—",IF(COUNTIFS('Lançar execução'!$A$3:$A$1502,$A11,'Lançar execução'!$D$3:$D$1502,"Sim",'Lançar execução'!$B$3:$B$1502,"&gt;="&amp;DATE(Parâmetros!$C$5,8,1),'Lançar execução'!$B$3:$B$1502,"&lt;"&amp;DATE(Parâmetros!$C$5,9,1))&gt;=IFERROR(INDEX($C$72:$N$78,MATCH($B11,$A$72:$A$78,0),8),0),"OK",IF(COUNTIFS('Lançar execução'!$A$3:$A$1502,$A11,'Lançar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1" s="62" t="str">
        <f aca="false">IF($A11="","",IF(DATE(Parâmetros!$C$5,10,1)-1&lt;Parâmetros!$C$7,"",IF(IFERROR(INDEX($C$72:$N$78,MATCH($B11,$A$72:$A$78,0),9),0)=0,"—",IF(COUNTIFS('Lançar execução'!$A$3:$A$1502,$A11,'Lançar execução'!$D$3:$D$1502,"Sim",'Lançar execução'!$B$3:$B$1502,"&gt;="&amp;DATE(Parâmetros!$C$5,9,1),'Lançar execução'!$B$3:$B$1502,"&lt;"&amp;DATE(Parâmetros!$C$5,10,1))&gt;=IFERROR(INDEX($C$72:$N$78,MATCH($B11,$A$72:$A$78,0),9),0),"OK",IF(COUNTIFS('Lançar execução'!$A$3:$A$1502,$A11,'Lançar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1" s="62" t="str">
        <f aca="false">IF($A11="","",IF(DATE(Parâmetros!$C$5,11,1)-1&lt;Parâmetros!$C$7,"",IF(IFERROR(INDEX($C$72:$N$78,MATCH($B11,$A$72:$A$78,0),10),0)=0,"—",IF(COUNTIFS('Lançar execução'!$A$3:$A$1502,$A11,'Lançar execução'!$D$3:$D$1502,"Sim",'Lançar execução'!$B$3:$B$1502,"&gt;="&amp;DATE(Parâmetros!$C$5,10,1),'Lançar execução'!$B$3:$B$1502,"&lt;"&amp;DATE(Parâmetros!$C$5,11,1))&gt;=IFERROR(INDEX($C$72:$N$78,MATCH($B11,$A$72:$A$78,0),10),0),"OK",IF(COUNTIFS('Lançar execução'!$A$3:$A$1502,$A11,'Lançar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1" s="62" t="str">
        <f aca="false">IF($A11="","",IF(DATE(Parâmetros!$C$5,12,1)-1&lt;Parâmetros!$C$7,"",IF(IFERROR(INDEX($C$72:$N$78,MATCH($B11,$A$72:$A$78,0),11),0)=0,"—",IF(COUNTIFS('Lançar execução'!$A$3:$A$1502,$A11,'Lançar execução'!$D$3:$D$1502,"Sim",'Lançar execução'!$B$3:$B$1502,"&gt;="&amp;DATE(Parâmetros!$C$5,11,1),'Lançar execução'!$B$3:$B$1502,"&lt;"&amp;DATE(Parâmetros!$C$5,12,1))&gt;=IFERROR(INDEX($C$72:$N$78,MATCH($B11,$A$72:$A$78,0),11),0),"OK",IF(COUNTIFS('Lançar execução'!$A$3:$A$1502,$A11,'Lançar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1" s="62" t="str">
        <f aca="false">IF($A11="","",IF(DATE(Parâmetros!$C$5,13,1)-1&lt;Parâmetros!$C$7,"",IF(IFERROR(INDEX($C$72:$N$78,MATCH($B11,$A$72:$A$78,0),12),0)=0,"—",IF(COUNTIFS('Lançar execução'!$A$3:$A$1502,$A11,'Lançar execução'!$D$3:$D$1502,"Sim",'Lançar execução'!$B$3:$B$1502,"&gt;="&amp;DATE(Parâmetros!$C$5,12,1),'Lançar execução'!$B$3:$B$1502,"&lt;"&amp;DATE(Parâmetros!$C$5,13,1))&gt;=IFERROR(INDEX($C$72:$N$78,MATCH($B11,$A$72:$A$78,0),12),0),"OK",IF(COUNTIFS('Lançar execução'!$A$3:$A$1502,$A11,'Lançar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1" s="63" t="n">
        <f aca="false">IF($A11="","",IF(COUNTIF($C11:$N11,"OK")+COUNTIF($C11:$N11,"Parcial")+COUNTIF($C11:$N11,"Pendente")=0,"",COUNTIF($C11:$N11,"OK")/(COUNTIF($C11:$N11,"OK")+COUNTIF($C11:$N11,"Parcial")+COUNTIF($C11:$N11,"Pendente"))*100))</f>
        <v>0</v>
      </c>
      <c r="P11" s="47" t="n">
        <f aca="false">IF($A11="",0,IF(INDEX($C11:$N11,Painel!$T$2)="Pendente",1,0))</f>
        <v>1</v>
      </c>
      <c r="Q11" s="47" t="n">
        <f aca="false">IF($P11=0,"",SUM($P$3:$P11))</f>
        <v>4</v>
      </c>
    </row>
    <row r="12" customFormat="false" ht="18" hidden="false" customHeight="true" outlineLevel="0" collapsed="false">
      <c r="A12" s="60" t="str">
        <f aca="false">Equipamentos!$A12</f>
        <v>FCU-01</v>
      </c>
      <c r="B12" s="61" t="str">
        <f aca="false">Equipamentos!$C12</f>
        <v>Fancoil (água gelada)</v>
      </c>
      <c r="C12" s="62" t="str">
        <f aca="false">IF($A12="","",IF(DATE(Parâmetros!$C$5,2,1)-1&lt;Parâmetros!$C$7,"",IF(IFERROR(INDEX($C$72:$N$78,MATCH($B12,$A$72:$A$78,0),1),0)=0,"—",IF(COUNTIFS('Lançar execução'!$A$3:$A$1502,$A12,'Lançar execução'!$D$3:$D$1502,"Sim",'Lançar execução'!$B$3:$B$1502,"&gt;="&amp;DATE(Parâmetros!$C$5,1,1),'Lançar execução'!$B$3:$B$1502,"&lt;"&amp;DATE(Parâmetros!$C$5,2,1))&gt;=IFERROR(INDEX($C$72:$N$78,MATCH($B12,$A$72:$A$78,0),1),0),"OK",IF(COUNTIFS('Lançar execução'!$A$3:$A$1502,$A12,'Lançar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2" s="62" t="str">
        <f aca="false">IF($A12="","",IF(DATE(Parâmetros!$C$5,3,1)-1&lt;Parâmetros!$C$7,"",IF(IFERROR(INDEX($C$72:$N$78,MATCH($B12,$A$72:$A$78,0),2),0)=0,"—",IF(COUNTIFS('Lançar execução'!$A$3:$A$1502,$A12,'Lançar execução'!$D$3:$D$1502,"Sim",'Lançar execução'!$B$3:$B$1502,"&gt;="&amp;DATE(Parâmetros!$C$5,2,1),'Lançar execução'!$B$3:$B$1502,"&lt;"&amp;DATE(Parâmetros!$C$5,3,1))&gt;=IFERROR(INDEX($C$72:$N$78,MATCH($B12,$A$72:$A$78,0),2),0),"OK",IF(COUNTIFS('Lançar execução'!$A$3:$A$1502,$A12,'Lançar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2" s="62" t="str">
        <f aca="false">IF($A12="","",IF(DATE(Parâmetros!$C$5,4,1)-1&lt;Parâmetros!$C$7,"",IF(IFERROR(INDEX($C$72:$N$78,MATCH($B12,$A$72:$A$78,0),3),0)=0,"—",IF(COUNTIFS('Lançar execução'!$A$3:$A$1502,$A12,'Lançar execução'!$D$3:$D$1502,"Sim",'Lançar execução'!$B$3:$B$1502,"&gt;="&amp;DATE(Parâmetros!$C$5,3,1),'Lançar execução'!$B$3:$B$1502,"&lt;"&amp;DATE(Parâmetros!$C$5,4,1))&gt;=IFERROR(INDEX($C$72:$N$78,MATCH($B12,$A$72:$A$78,0),3),0),"OK",IF(COUNTIFS('Lançar execução'!$A$3:$A$1502,$A12,'Lançar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2" s="62" t="str">
        <f aca="false">IF($A12="","",IF(DATE(Parâmetros!$C$5,5,1)-1&lt;Parâmetros!$C$7,"",IF(IFERROR(INDEX($C$72:$N$78,MATCH($B12,$A$72:$A$78,0),4),0)=0,"—",IF(COUNTIFS('Lançar execução'!$A$3:$A$1502,$A12,'Lançar execução'!$D$3:$D$1502,"Sim",'Lançar execução'!$B$3:$B$1502,"&gt;="&amp;DATE(Parâmetros!$C$5,4,1),'Lançar execução'!$B$3:$B$1502,"&lt;"&amp;DATE(Parâmetros!$C$5,5,1))&gt;=IFERROR(INDEX($C$72:$N$78,MATCH($B12,$A$72:$A$78,0),4),0),"OK",IF(COUNTIFS('Lançar execução'!$A$3:$A$1502,$A12,'Lançar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OK</v>
      </c>
      <c r="G12" s="62" t="str">
        <f aca="false">IF($A12="","",IF(DATE(Parâmetros!$C$5,6,1)-1&lt;Parâmetros!$C$7,"",IF(IFERROR(INDEX($C$72:$N$78,MATCH($B12,$A$72:$A$78,0),5),0)=0,"—",IF(COUNTIFS('Lançar execução'!$A$3:$A$1502,$A12,'Lançar execução'!$D$3:$D$1502,"Sim",'Lançar execução'!$B$3:$B$1502,"&gt;="&amp;DATE(Parâmetros!$C$5,5,1),'Lançar execução'!$B$3:$B$1502,"&lt;"&amp;DATE(Parâmetros!$C$5,6,1))&gt;=IFERROR(INDEX($C$72:$N$78,MATCH($B12,$A$72:$A$78,0),5),0),"OK",IF(COUNTIFS('Lançar execução'!$A$3:$A$1502,$A12,'Lançar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12" s="62" t="str">
        <f aca="false">IF($A12="","",IF(DATE(Parâmetros!$C$5,7,1)-1&lt;Parâmetros!$C$7,"",IF(IFERROR(INDEX($C$72:$N$78,MATCH($B12,$A$72:$A$78,0),6),0)=0,"—",IF(COUNTIFS('Lançar execução'!$A$3:$A$1502,$A12,'Lançar execução'!$D$3:$D$1502,"Sim",'Lançar execução'!$B$3:$B$1502,"&gt;="&amp;DATE(Parâmetros!$C$5,6,1),'Lançar execução'!$B$3:$B$1502,"&lt;"&amp;DATE(Parâmetros!$C$5,7,1))&gt;=IFERROR(INDEX($C$72:$N$78,MATCH($B12,$A$72:$A$78,0),6),0),"OK",IF(COUNTIFS('Lançar execução'!$A$3:$A$1502,$A12,'Lançar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Parcial</v>
      </c>
      <c r="I12" s="62" t="str">
        <f aca="false">IF($A12="","",IF(DATE(Parâmetros!$C$5,8,1)-1&lt;Parâmetros!$C$7,"",IF(IFERROR(INDEX($C$72:$N$78,MATCH($B12,$A$72:$A$78,0),7),0)=0,"—",IF(COUNTIFS('Lançar execução'!$A$3:$A$1502,$A12,'Lançar execução'!$D$3:$D$1502,"Sim",'Lançar execução'!$B$3:$B$1502,"&gt;="&amp;DATE(Parâmetros!$C$5,7,1),'Lançar execução'!$B$3:$B$1502,"&lt;"&amp;DATE(Parâmetros!$C$5,8,1))&gt;=IFERROR(INDEX($C$72:$N$78,MATCH($B12,$A$72:$A$78,0),7),0),"OK",IF(COUNTIFS('Lançar execução'!$A$3:$A$1502,$A12,'Lançar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2" s="62" t="str">
        <f aca="false">IF($A12="","",IF(DATE(Parâmetros!$C$5,9,1)-1&lt;Parâmetros!$C$7,"",IF(IFERROR(INDEX($C$72:$N$78,MATCH($B12,$A$72:$A$78,0),8),0)=0,"—",IF(COUNTIFS('Lançar execução'!$A$3:$A$1502,$A12,'Lançar execução'!$D$3:$D$1502,"Sim",'Lançar execução'!$B$3:$B$1502,"&gt;="&amp;DATE(Parâmetros!$C$5,8,1),'Lançar execução'!$B$3:$B$1502,"&lt;"&amp;DATE(Parâmetros!$C$5,9,1))&gt;=IFERROR(INDEX($C$72:$N$78,MATCH($B12,$A$72:$A$78,0),8),0),"OK",IF(COUNTIFS('Lançar execução'!$A$3:$A$1502,$A12,'Lançar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2" s="62" t="str">
        <f aca="false">IF($A12="","",IF(DATE(Parâmetros!$C$5,10,1)-1&lt;Parâmetros!$C$7,"",IF(IFERROR(INDEX($C$72:$N$78,MATCH($B12,$A$72:$A$78,0),9),0)=0,"—",IF(COUNTIFS('Lançar execução'!$A$3:$A$1502,$A12,'Lançar execução'!$D$3:$D$1502,"Sim",'Lançar execução'!$B$3:$B$1502,"&gt;="&amp;DATE(Parâmetros!$C$5,9,1),'Lançar execução'!$B$3:$B$1502,"&lt;"&amp;DATE(Parâmetros!$C$5,10,1))&gt;=IFERROR(INDEX($C$72:$N$78,MATCH($B12,$A$72:$A$78,0),9),0),"OK",IF(COUNTIFS('Lançar execução'!$A$3:$A$1502,$A12,'Lançar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2" s="62" t="str">
        <f aca="false">IF($A12="","",IF(DATE(Parâmetros!$C$5,11,1)-1&lt;Parâmetros!$C$7,"",IF(IFERROR(INDEX($C$72:$N$78,MATCH($B12,$A$72:$A$78,0),10),0)=0,"—",IF(COUNTIFS('Lançar execução'!$A$3:$A$1502,$A12,'Lançar execução'!$D$3:$D$1502,"Sim",'Lançar execução'!$B$3:$B$1502,"&gt;="&amp;DATE(Parâmetros!$C$5,10,1),'Lançar execução'!$B$3:$B$1502,"&lt;"&amp;DATE(Parâmetros!$C$5,11,1))&gt;=IFERROR(INDEX($C$72:$N$78,MATCH($B12,$A$72:$A$78,0),10),0),"OK",IF(COUNTIFS('Lançar execução'!$A$3:$A$1502,$A12,'Lançar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2" s="62" t="str">
        <f aca="false">IF($A12="","",IF(DATE(Parâmetros!$C$5,12,1)-1&lt;Parâmetros!$C$7,"",IF(IFERROR(INDEX($C$72:$N$78,MATCH($B12,$A$72:$A$78,0),11),0)=0,"—",IF(COUNTIFS('Lançar execução'!$A$3:$A$1502,$A12,'Lançar execução'!$D$3:$D$1502,"Sim",'Lançar execução'!$B$3:$B$1502,"&gt;="&amp;DATE(Parâmetros!$C$5,11,1),'Lançar execução'!$B$3:$B$1502,"&lt;"&amp;DATE(Parâmetros!$C$5,12,1))&gt;=IFERROR(INDEX($C$72:$N$78,MATCH($B12,$A$72:$A$78,0),11),0),"OK",IF(COUNTIFS('Lançar execução'!$A$3:$A$1502,$A12,'Lançar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2" s="62" t="str">
        <f aca="false">IF($A12="","",IF(DATE(Parâmetros!$C$5,13,1)-1&lt;Parâmetros!$C$7,"",IF(IFERROR(INDEX($C$72:$N$78,MATCH($B12,$A$72:$A$78,0),12),0)=0,"—",IF(COUNTIFS('Lançar execução'!$A$3:$A$1502,$A12,'Lançar execução'!$D$3:$D$1502,"Sim",'Lançar execução'!$B$3:$B$1502,"&gt;="&amp;DATE(Parâmetros!$C$5,12,1),'Lançar execução'!$B$3:$B$1502,"&lt;"&amp;DATE(Parâmetros!$C$5,13,1))&gt;=IFERROR(INDEX($C$72:$N$78,MATCH($B12,$A$72:$A$78,0),12),0),"OK",IF(COUNTIFS('Lançar execução'!$A$3:$A$1502,$A12,'Lançar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2" s="63" t="n">
        <f aca="false">IF($A12="","",IF(COUNTIF($C12:$N12,"OK")+COUNTIF($C12:$N12,"Parcial")+COUNTIF($C12:$N12,"Pendente")=0,"",COUNTIF($C12:$N12,"OK")/(COUNTIF($C12:$N12,"OK")+COUNTIF($C12:$N12,"Parcial")+COUNTIF($C12:$N12,"Pendente"))*100))</f>
        <v>33.3333333333333</v>
      </c>
      <c r="P12" s="47" t="n">
        <f aca="false">IF($A12="",0,IF(INDEX($C12:$N12,Painel!$T$2)="Pendente",1,0))</f>
        <v>0</v>
      </c>
      <c r="Q12" s="0" t="str">
        <f aca="false">IF($P12=0,"",SUM($P$3:$P12))</f>
        <v/>
      </c>
    </row>
    <row r="13" customFormat="false" ht="18" hidden="false" customHeight="true" outlineLevel="0" collapsed="false">
      <c r="A13" s="60" t="str">
        <f aca="false">Equipamentos!$A13</f>
        <v>FCU-02</v>
      </c>
      <c r="B13" s="61" t="str">
        <f aca="false">Equipamentos!$C13</f>
        <v>Fancoil (água gelada)</v>
      </c>
      <c r="C13" s="62" t="str">
        <f aca="false">IF($A13="","",IF(DATE(Parâmetros!$C$5,2,1)-1&lt;Parâmetros!$C$7,"",IF(IFERROR(INDEX($C$72:$N$78,MATCH($B13,$A$72:$A$78,0),1),0)=0,"—",IF(COUNTIFS('Lançar execução'!$A$3:$A$1502,$A13,'Lançar execução'!$D$3:$D$1502,"Sim",'Lançar execução'!$B$3:$B$1502,"&gt;="&amp;DATE(Parâmetros!$C$5,1,1),'Lançar execução'!$B$3:$B$1502,"&lt;"&amp;DATE(Parâmetros!$C$5,2,1))&gt;=IFERROR(INDEX($C$72:$N$78,MATCH($B13,$A$72:$A$78,0),1),0),"OK",IF(COUNTIFS('Lançar execução'!$A$3:$A$1502,$A13,'Lançar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3" s="62" t="str">
        <f aca="false">IF($A13="","",IF(DATE(Parâmetros!$C$5,3,1)-1&lt;Parâmetros!$C$7,"",IF(IFERROR(INDEX($C$72:$N$78,MATCH($B13,$A$72:$A$78,0),2),0)=0,"—",IF(COUNTIFS('Lançar execução'!$A$3:$A$1502,$A13,'Lançar execução'!$D$3:$D$1502,"Sim",'Lançar execução'!$B$3:$B$1502,"&gt;="&amp;DATE(Parâmetros!$C$5,2,1),'Lançar execução'!$B$3:$B$1502,"&lt;"&amp;DATE(Parâmetros!$C$5,3,1))&gt;=IFERROR(INDEX($C$72:$N$78,MATCH($B13,$A$72:$A$78,0),2),0),"OK",IF(COUNTIFS('Lançar execução'!$A$3:$A$1502,$A13,'Lançar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3" s="62" t="str">
        <f aca="false">IF($A13="","",IF(DATE(Parâmetros!$C$5,4,1)-1&lt;Parâmetros!$C$7,"",IF(IFERROR(INDEX($C$72:$N$78,MATCH($B13,$A$72:$A$78,0),3),0)=0,"—",IF(COUNTIFS('Lançar execução'!$A$3:$A$1502,$A13,'Lançar execução'!$D$3:$D$1502,"Sim",'Lançar execução'!$B$3:$B$1502,"&gt;="&amp;DATE(Parâmetros!$C$5,3,1),'Lançar execução'!$B$3:$B$1502,"&lt;"&amp;DATE(Parâmetros!$C$5,4,1))&gt;=IFERROR(INDEX($C$72:$N$78,MATCH($B13,$A$72:$A$78,0),3),0),"OK",IF(COUNTIFS('Lançar execução'!$A$3:$A$1502,$A13,'Lançar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3" s="62" t="str">
        <f aca="false">IF($A13="","",IF(DATE(Parâmetros!$C$5,5,1)-1&lt;Parâmetros!$C$7,"",IF(IFERROR(INDEX($C$72:$N$78,MATCH($B13,$A$72:$A$78,0),4),0)=0,"—",IF(COUNTIFS('Lançar execução'!$A$3:$A$1502,$A13,'Lançar execução'!$D$3:$D$1502,"Sim",'Lançar execução'!$B$3:$B$1502,"&gt;="&amp;DATE(Parâmetros!$C$5,4,1),'Lançar execução'!$B$3:$B$1502,"&lt;"&amp;DATE(Parâmetros!$C$5,5,1))&gt;=IFERROR(INDEX($C$72:$N$78,MATCH($B13,$A$72:$A$78,0),4),0),"OK",IF(COUNTIFS('Lançar execução'!$A$3:$A$1502,$A13,'Lançar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13" s="62" t="str">
        <f aca="false">IF($A13="","",IF(DATE(Parâmetros!$C$5,6,1)-1&lt;Parâmetros!$C$7,"",IF(IFERROR(INDEX($C$72:$N$78,MATCH($B13,$A$72:$A$78,0),5),0)=0,"—",IF(COUNTIFS('Lançar execução'!$A$3:$A$1502,$A13,'Lançar execução'!$D$3:$D$1502,"Sim",'Lançar execução'!$B$3:$B$1502,"&gt;="&amp;DATE(Parâmetros!$C$5,5,1),'Lançar execução'!$B$3:$B$1502,"&lt;"&amp;DATE(Parâmetros!$C$5,6,1))&gt;=IFERROR(INDEX($C$72:$N$78,MATCH($B13,$A$72:$A$78,0),5),0),"OK",IF(COUNTIFS('Lançar execução'!$A$3:$A$1502,$A13,'Lançar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13" s="62" t="str">
        <f aca="false">IF($A13="","",IF(DATE(Parâmetros!$C$5,7,1)-1&lt;Parâmetros!$C$7,"",IF(IFERROR(INDEX($C$72:$N$78,MATCH($B13,$A$72:$A$78,0),6),0)=0,"—",IF(COUNTIFS('Lançar execução'!$A$3:$A$1502,$A13,'Lançar execução'!$D$3:$D$1502,"Sim",'Lançar execução'!$B$3:$B$1502,"&gt;="&amp;DATE(Parâmetros!$C$5,6,1),'Lançar execução'!$B$3:$B$1502,"&lt;"&amp;DATE(Parâmetros!$C$5,7,1))&gt;=IFERROR(INDEX($C$72:$N$78,MATCH($B13,$A$72:$A$78,0),6),0),"OK",IF(COUNTIFS('Lançar execução'!$A$3:$A$1502,$A13,'Lançar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Pendente</v>
      </c>
      <c r="I13" s="62" t="str">
        <f aca="false">IF($A13="","",IF(DATE(Parâmetros!$C$5,8,1)-1&lt;Parâmetros!$C$7,"",IF(IFERROR(INDEX($C$72:$N$78,MATCH($B13,$A$72:$A$78,0),7),0)=0,"—",IF(COUNTIFS('Lançar execução'!$A$3:$A$1502,$A13,'Lançar execução'!$D$3:$D$1502,"Sim",'Lançar execução'!$B$3:$B$1502,"&gt;="&amp;DATE(Parâmetros!$C$5,7,1),'Lançar execução'!$B$3:$B$1502,"&lt;"&amp;DATE(Parâmetros!$C$5,8,1))&gt;=IFERROR(INDEX($C$72:$N$78,MATCH($B13,$A$72:$A$78,0),7),0),"OK",IF(COUNTIFS('Lançar execução'!$A$3:$A$1502,$A13,'Lançar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3" s="62" t="str">
        <f aca="false">IF($A13="","",IF(DATE(Parâmetros!$C$5,9,1)-1&lt;Parâmetros!$C$7,"",IF(IFERROR(INDEX($C$72:$N$78,MATCH($B13,$A$72:$A$78,0),8),0)=0,"—",IF(COUNTIFS('Lançar execução'!$A$3:$A$1502,$A13,'Lançar execução'!$D$3:$D$1502,"Sim",'Lançar execução'!$B$3:$B$1502,"&gt;="&amp;DATE(Parâmetros!$C$5,8,1),'Lançar execução'!$B$3:$B$1502,"&lt;"&amp;DATE(Parâmetros!$C$5,9,1))&gt;=IFERROR(INDEX($C$72:$N$78,MATCH($B13,$A$72:$A$78,0),8),0),"OK",IF(COUNTIFS('Lançar execução'!$A$3:$A$1502,$A13,'Lançar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3" s="62" t="str">
        <f aca="false">IF($A13="","",IF(DATE(Parâmetros!$C$5,10,1)-1&lt;Parâmetros!$C$7,"",IF(IFERROR(INDEX($C$72:$N$78,MATCH($B13,$A$72:$A$78,0),9),0)=0,"—",IF(COUNTIFS('Lançar execução'!$A$3:$A$1502,$A13,'Lançar execução'!$D$3:$D$1502,"Sim",'Lançar execução'!$B$3:$B$1502,"&gt;="&amp;DATE(Parâmetros!$C$5,9,1),'Lançar execução'!$B$3:$B$1502,"&lt;"&amp;DATE(Parâmetros!$C$5,10,1))&gt;=IFERROR(INDEX($C$72:$N$78,MATCH($B13,$A$72:$A$78,0),9),0),"OK",IF(COUNTIFS('Lançar execução'!$A$3:$A$1502,$A13,'Lançar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3" s="62" t="str">
        <f aca="false">IF($A13="","",IF(DATE(Parâmetros!$C$5,11,1)-1&lt;Parâmetros!$C$7,"",IF(IFERROR(INDEX($C$72:$N$78,MATCH($B13,$A$72:$A$78,0),10),0)=0,"—",IF(COUNTIFS('Lançar execução'!$A$3:$A$1502,$A13,'Lançar execução'!$D$3:$D$1502,"Sim",'Lançar execução'!$B$3:$B$1502,"&gt;="&amp;DATE(Parâmetros!$C$5,10,1),'Lançar execução'!$B$3:$B$1502,"&lt;"&amp;DATE(Parâmetros!$C$5,11,1))&gt;=IFERROR(INDEX($C$72:$N$78,MATCH($B13,$A$72:$A$78,0),10),0),"OK",IF(COUNTIFS('Lançar execução'!$A$3:$A$1502,$A13,'Lançar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3" s="62" t="str">
        <f aca="false">IF($A13="","",IF(DATE(Parâmetros!$C$5,12,1)-1&lt;Parâmetros!$C$7,"",IF(IFERROR(INDEX($C$72:$N$78,MATCH($B13,$A$72:$A$78,0),11),0)=0,"—",IF(COUNTIFS('Lançar execução'!$A$3:$A$1502,$A13,'Lançar execução'!$D$3:$D$1502,"Sim",'Lançar execução'!$B$3:$B$1502,"&gt;="&amp;DATE(Parâmetros!$C$5,11,1),'Lançar execução'!$B$3:$B$1502,"&lt;"&amp;DATE(Parâmetros!$C$5,12,1))&gt;=IFERROR(INDEX($C$72:$N$78,MATCH($B13,$A$72:$A$78,0),11),0),"OK",IF(COUNTIFS('Lançar execução'!$A$3:$A$1502,$A13,'Lançar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3" s="62" t="str">
        <f aca="false">IF($A13="","",IF(DATE(Parâmetros!$C$5,13,1)-1&lt;Parâmetros!$C$7,"",IF(IFERROR(INDEX($C$72:$N$78,MATCH($B13,$A$72:$A$78,0),12),0)=0,"—",IF(COUNTIFS('Lançar execução'!$A$3:$A$1502,$A13,'Lançar execução'!$D$3:$D$1502,"Sim",'Lançar execução'!$B$3:$B$1502,"&gt;="&amp;DATE(Parâmetros!$C$5,12,1),'Lançar execução'!$B$3:$B$1502,"&lt;"&amp;DATE(Parâmetros!$C$5,13,1))&gt;=IFERROR(INDEX($C$72:$N$78,MATCH($B13,$A$72:$A$78,0),12),0),"OK",IF(COUNTIFS('Lançar execução'!$A$3:$A$1502,$A13,'Lançar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3" s="63" t="n">
        <f aca="false">IF($A13="","",IF(COUNTIF($C13:$N13,"OK")+COUNTIF($C13:$N13,"Parcial")+COUNTIF($C13:$N13,"Pendente")=0,"",COUNTIF($C13:$N13,"OK")/(COUNTIF($C13:$N13,"OK")+COUNTIF($C13:$N13,"Parcial")+COUNTIF($C13:$N13,"Pendente"))*100))</f>
        <v>0</v>
      </c>
      <c r="P13" s="47" t="n">
        <f aca="false">IF($A13="",0,IF(INDEX($C13:$N13,Painel!$T$2)="Pendente",1,0))</f>
        <v>1</v>
      </c>
      <c r="Q13" s="47" t="n">
        <f aca="false">IF($P13=0,"",SUM($P$3:$P13))</f>
        <v>5</v>
      </c>
    </row>
    <row r="14" customFormat="false" ht="18" hidden="false" customHeight="true" outlineLevel="0" collapsed="false">
      <c r="A14" s="60" t="str">
        <f aca="false">Equipamentos!$A14</f>
        <v>VEN-01</v>
      </c>
      <c r="B14" s="61" t="str">
        <f aca="false">Equipamentos!$C14</f>
        <v>Ventilação e dutos</v>
      </c>
      <c r="C14" s="62" t="str">
        <f aca="false">IF($A14="","",IF(DATE(Parâmetros!$C$5,2,1)-1&lt;Parâmetros!$C$7,"",IF(IFERROR(INDEX($C$72:$N$78,MATCH($B14,$A$72:$A$78,0),1),0)=0,"—",IF(COUNTIFS('Lançar execução'!$A$3:$A$1502,$A14,'Lançar execução'!$D$3:$D$1502,"Sim",'Lançar execução'!$B$3:$B$1502,"&gt;="&amp;DATE(Parâmetros!$C$5,1,1),'Lançar execução'!$B$3:$B$1502,"&lt;"&amp;DATE(Parâmetros!$C$5,2,1))&gt;=IFERROR(INDEX($C$72:$N$78,MATCH($B14,$A$72:$A$78,0),1),0),"OK",IF(COUNTIFS('Lançar execução'!$A$3:$A$1502,$A14,'Lançar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4" s="62" t="str">
        <f aca="false">IF($A14="","",IF(DATE(Parâmetros!$C$5,3,1)-1&lt;Parâmetros!$C$7,"",IF(IFERROR(INDEX($C$72:$N$78,MATCH($B14,$A$72:$A$78,0),2),0)=0,"—",IF(COUNTIFS('Lançar execução'!$A$3:$A$1502,$A14,'Lançar execução'!$D$3:$D$1502,"Sim",'Lançar execução'!$B$3:$B$1502,"&gt;="&amp;DATE(Parâmetros!$C$5,2,1),'Lançar execução'!$B$3:$B$1502,"&lt;"&amp;DATE(Parâmetros!$C$5,3,1))&gt;=IFERROR(INDEX($C$72:$N$78,MATCH($B14,$A$72:$A$78,0),2),0),"OK",IF(COUNTIFS('Lançar execução'!$A$3:$A$1502,$A14,'Lançar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4" s="62" t="str">
        <f aca="false">IF($A14="","",IF(DATE(Parâmetros!$C$5,4,1)-1&lt;Parâmetros!$C$7,"",IF(IFERROR(INDEX($C$72:$N$78,MATCH($B14,$A$72:$A$78,0),3),0)=0,"—",IF(COUNTIFS('Lançar execução'!$A$3:$A$1502,$A14,'Lançar execução'!$D$3:$D$1502,"Sim",'Lançar execução'!$B$3:$B$1502,"&gt;="&amp;DATE(Parâmetros!$C$5,3,1),'Lançar execução'!$B$3:$B$1502,"&lt;"&amp;DATE(Parâmetros!$C$5,4,1))&gt;=IFERROR(INDEX($C$72:$N$78,MATCH($B14,$A$72:$A$78,0),3),0),"OK",IF(COUNTIFS('Lançar execução'!$A$3:$A$1502,$A14,'Lançar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4" s="62" t="str">
        <f aca="false">IF($A14="","",IF(DATE(Parâmetros!$C$5,5,1)-1&lt;Parâmetros!$C$7,"",IF(IFERROR(INDEX($C$72:$N$78,MATCH($B14,$A$72:$A$78,0),4),0)=0,"—",IF(COUNTIFS('Lançar execução'!$A$3:$A$1502,$A14,'Lançar execução'!$D$3:$D$1502,"Sim",'Lançar execução'!$B$3:$B$1502,"&gt;="&amp;DATE(Parâmetros!$C$5,4,1),'Lançar execução'!$B$3:$B$1502,"&lt;"&amp;DATE(Parâmetros!$C$5,5,1))&gt;=IFERROR(INDEX($C$72:$N$78,MATCH($B14,$A$72:$A$78,0),4),0),"OK",IF(COUNTIFS('Lançar execução'!$A$3:$A$1502,$A14,'Lançar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>Pendente</v>
      </c>
      <c r="G14" s="62" t="str">
        <f aca="false">IF($A14="","",IF(DATE(Parâmetros!$C$5,6,1)-1&lt;Parâmetros!$C$7,"",IF(IFERROR(INDEX($C$72:$N$78,MATCH($B14,$A$72:$A$78,0),5),0)=0,"—",IF(COUNTIFS('Lançar execução'!$A$3:$A$1502,$A14,'Lançar execução'!$D$3:$D$1502,"Sim",'Lançar execução'!$B$3:$B$1502,"&gt;="&amp;DATE(Parâmetros!$C$5,5,1),'Lançar execução'!$B$3:$B$1502,"&lt;"&amp;DATE(Parâmetros!$C$5,6,1))&gt;=IFERROR(INDEX($C$72:$N$78,MATCH($B14,$A$72:$A$78,0),5),0),"OK",IF(COUNTIFS('Lançar execução'!$A$3:$A$1502,$A14,'Lançar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>Pendente</v>
      </c>
      <c r="H14" s="62" t="str">
        <f aca="false">IF($A14="","",IF(DATE(Parâmetros!$C$5,7,1)-1&lt;Parâmetros!$C$7,"",IF(IFERROR(INDEX($C$72:$N$78,MATCH($B14,$A$72:$A$78,0),6),0)=0,"—",IF(COUNTIFS('Lançar execução'!$A$3:$A$1502,$A14,'Lançar execução'!$D$3:$D$1502,"Sim",'Lançar execução'!$B$3:$B$1502,"&gt;="&amp;DATE(Parâmetros!$C$5,6,1),'Lançar execução'!$B$3:$B$1502,"&lt;"&amp;DATE(Parâmetros!$C$5,7,1))&gt;=IFERROR(INDEX($C$72:$N$78,MATCH($B14,$A$72:$A$78,0),6),0),"OK",IF(COUNTIFS('Lançar execução'!$A$3:$A$1502,$A14,'Lançar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>Pendente</v>
      </c>
      <c r="I14" s="62" t="str">
        <f aca="false">IF($A14="","",IF(DATE(Parâmetros!$C$5,8,1)-1&lt;Parâmetros!$C$7,"",IF(IFERROR(INDEX($C$72:$N$78,MATCH($B14,$A$72:$A$78,0),7),0)=0,"—",IF(COUNTIFS('Lançar execução'!$A$3:$A$1502,$A14,'Lançar execução'!$D$3:$D$1502,"Sim",'Lançar execução'!$B$3:$B$1502,"&gt;="&amp;DATE(Parâmetros!$C$5,7,1),'Lançar execução'!$B$3:$B$1502,"&lt;"&amp;DATE(Parâmetros!$C$5,8,1))&gt;=IFERROR(INDEX($C$72:$N$78,MATCH($B14,$A$72:$A$78,0),7),0),"OK",IF(COUNTIFS('Lançar execução'!$A$3:$A$1502,$A14,'Lançar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4" s="62" t="str">
        <f aca="false">IF($A14="","",IF(DATE(Parâmetros!$C$5,9,1)-1&lt;Parâmetros!$C$7,"",IF(IFERROR(INDEX($C$72:$N$78,MATCH($B14,$A$72:$A$78,0),8),0)=0,"—",IF(COUNTIFS('Lançar execução'!$A$3:$A$1502,$A14,'Lançar execução'!$D$3:$D$1502,"Sim",'Lançar execução'!$B$3:$B$1502,"&gt;="&amp;DATE(Parâmetros!$C$5,8,1),'Lançar execução'!$B$3:$B$1502,"&lt;"&amp;DATE(Parâmetros!$C$5,9,1))&gt;=IFERROR(INDEX($C$72:$N$78,MATCH($B14,$A$72:$A$78,0),8),0),"OK",IF(COUNTIFS('Lançar execução'!$A$3:$A$1502,$A14,'Lançar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4" s="62" t="str">
        <f aca="false">IF($A14="","",IF(DATE(Parâmetros!$C$5,10,1)-1&lt;Parâmetros!$C$7,"",IF(IFERROR(INDEX($C$72:$N$78,MATCH($B14,$A$72:$A$78,0),9),0)=0,"—",IF(COUNTIFS('Lançar execução'!$A$3:$A$1502,$A14,'Lançar execução'!$D$3:$D$1502,"Sim",'Lançar execução'!$B$3:$B$1502,"&gt;="&amp;DATE(Parâmetros!$C$5,9,1),'Lançar execução'!$B$3:$B$1502,"&lt;"&amp;DATE(Parâmetros!$C$5,10,1))&gt;=IFERROR(INDEX($C$72:$N$78,MATCH($B14,$A$72:$A$78,0),9),0),"OK",IF(COUNTIFS('Lançar execução'!$A$3:$A$1502,$A14,'Lançar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4" s="62" t="str">
        <f aca="false">IF($A14="","",IF(DATE(Parâmetros!$C$5,11,1)-1&lt;Parâmetros!$C$7,"",IF(IFERROR(INDEX($C$72:$N$78,MATCH($B14,$A$72:$A$78,0),10),0)=0,"—",IF(COUNTIFS('Lançar execução'!$A$3:$A$1502,$A14,'Lançar execução'!$D$3:$D$1502,"Sim",'Lançar execução'!$B$3:$B$1502,"&gt;="&amp;DATE(Parâmetros!$C$5,10,1),'Lançar execução'!$B$3:$B$1502,"&lt;"&amp;DATE(Parâmetros!$C$5,11,1))&gt;=IFERROR(INDEX($C$72:$N$78,MATCH($B14,$A$72:$A$78,0),10),0),"OK",IF(COUNTIFS('Lançar execução'!$A$3:$A$1502,$A14,'Lançar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4" s="62" t="str">
        <f aca="false">IF($A14="","",IF(DATE(Parâmetros!$C$5,12,1)-1&lt;Parâmetros!$C$7,"",IF(IFERROR(INDEX($C$72:$N$78,MATCH($B14,$A$72:$A$78,0),11),0)=0,"—",IF(COUNTIFS('Lançar execução'!$A$3:$A$1502,$A14,'Lançar execução'!$D$3:$D$1502,"Sim",'Lançar execução'!$B$3:$B$1502,"&gt;="&amp;DATE(Parâmetros!$C$5,11,1),'Lançar execução'!$B$3:$B$1502,"&lt;"&amp;DATE(Parâmetros!$C$5,12,1))&gt;=IFERROR(INDEX($C$72:$N$78,MATCH($B14,$A$72:$A$78,0),11),0),"OK",IF(COUNTIFS('Lançar execução'!$A$3:$A$1502,$A14,'Lançar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4" s="62" t="str">
        <f aca="false">IF($A14="","",IF(DATE(Parâmetros!$C$5,13,1)-1&lt;Parâmetros!$C$7,"",IF(IFERROR(INDEX($C$72:$N$78,MATCH($B14,$A$72:$A$78,0),12),0)=0,"—",IF(COUNTIFS('Lançar execução'!$A$3:$A$1502,$A14,'Lançar execução'!$D$3:$D$1502,"Sim",'Lançar execução'!$B$3:$B$1502,"&gt;="&amp;DATE(Parâmetros!$C$5,12,1),'Lançar execução'!$B$3:$B$1502,"&lt;"&amp;DATE(Parâmetros!$C$5,13,1))&gt;=IFERROR(INDEX($C$72:$N$78,MATCH($B14,$A$72:$A$78,0),12),0),"OK",IF(COUNTIFS('Lançar execução'!$A$3:$A$1502,$A14,'Lançar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4" s="63" t="n">
        <f aca="false">IF($A14="","",IF(COUNTIF($C14:$N14,"OK")+COUNTIF($C14:$N14,"Parcial")+COUNTIF($C14:$N14,"Pendente")=0,"",COUNTIF($C14:$N14,"OK")/(COUNTIF($C14:$N14,"OK")+COUNTIF($C14:$N14,"Parcial")+COUNTIF($C14:$N14,"Pendente"))*100))</f>
        <v>0</v>
      </c>
      <c r="P14" s="47" t="n">
        <f aca="false">IF($A14="",0,IF(INDEX($C14:$N14,Painel!$T$2)="Pendente",1,0))</f>
        <v>1</v>
      </c>
      <c r="Q14" s="47" t="n">
        <f aca="false">IF($P14=0,"",SUM($P$3:$P14))</f>
        <v>6</v>
      </c>
    </row>
    <row r="15" customFormat="false" ht="18" hidden="false" customHeight="true" outlineLevel="0" collapsed="false">
      <c r="A15" s="60" t="n">
        <f aca="false">Equipamentos!$A15</f>
        <v>0</v>
      </c>
      <c r="B15" s="61" t="n">
        <f aca="false">Equipamentos!$C15</f>
        <v>0</v>
      </c>
      <c r="C15" s="62" t="str">
        <f aca="false">IF($A15="","",IF(DATE(Parâmetros!$C$5,2,1)-1&lt;Parâmetros!$C$7,"",IF(IFERROR(INDEX($C$72:$N$78,MATCH($B15,$A$72:$A$78,0),1),0)=0,"—",IF(COUNTIFS('Lançar execução'!$A$3:$A$1502,$A15,'Lançar execução'!$D$3:$D$1502,"Sim",'Lançar execução'!$B$3:$B$1502,"&gt;="&amp;DATE(Parâmetros!$C$5,1,1),'Lançar execução'!$B$3:$B$1502,"&lt;"&amp;DATE(Parâmetros!$C$5,2,1))&gt;=IFERROR(INDEX($C$72:$N$78,MATCH($B15,$A$72:$A$78,0),1),0),"OK",IF(COUNTIFS('Lançar execução'!$A$3:$A$1502,$A15,'Lançar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5" s="62" t="str">
        <f aca="false">IF($A15="","",IF(DATE(Parâmetros!$C$5,3,1)-1&lt;Parâmetros!$C$7,"",IF(IFERROR(INDEX($C$72:$N$78,MATCH($B15,$A$72:$A$78,0),2),0)=0,"—",IF(COUNTIFS('Lançar execução'!$A$3:$A$1502,$A15,'Lançar execução'!$D$3:$D$1502,"Sim",'Lançar execução'!$B$3:$B$1502,"&gt;="&amp;DATE(Parâmetros!$C$5,2,1),'Lançar execução'!$B$3:$B$1502,"&lt;"&amp;DATE(Parâmetros!$C$5,3,1))&gt;=IFERROR(INDEX($C$72:$N$78,MATCH($B15,$A$72:$A$78,0),2),0),"OK",IF(COUNTIFS('Lançar execução'!$A$3:$A$1502,$A15,'Lançar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5" s="62" t="str">
        <f aca="false">IF($A15="","",IF(DATE(Parâmetros!$C$5,4,1)-1&lt;Parâmetros!$C$7,"",IF(IFERROR(INDEX($C$72:$N$78,MATCH($B15,$A$72:$A$78,0),3),0)=0,"—",IF(COUNTIFS('Lançar execução'!$A$3:$A$1502,$A15,'Lançar execução'!$D$3:$D$1502,"Sim",'Lançar execução'!$B$3:$B$1502,"&gt;="&amp;DATE(Parâmetros!$C$5,3,1),'Lançar execução'!$B$3:$B$1502,"&lt;"&amp;DATE(Parâmetros!$C$5,4,1))&gt;=IFERROR(INDEX($C$72:$N$78,MATCH($B15,$A$72:$A$78,0),3),0),"OK",IF(COUNTIFS('Lançar execução'!$A$3:$A$1502,$A15,'Lançar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5" s="62" t="str">
        <f aca="false">IF($A15="","",IF(DATE(Parâmetros!$C$5,5,1)-1&lt;Parâmetros!$C$7,"",IF(IFERROR(INDEX($C$72:$N$78,MATCH($B15,$A$72:$A$78,0),4),0)=0,"—",IF(COUNTIFS('Lançar execução'!$A$3:$A$1502,$A15,'Lançar execução'!$D$3:$D$1502,"Sim",'Lançar execução'!$B$3:$B$1502,"&gt;="&amp;DATE(Parâmetros!$C$5,4,1),'Lançar execução'!$B$3:$B$1502,"&lt;"&amp;DATE(Parâmetros!$C$5,5,1))&gt;=IFERROR(INDEX($C$72:$N$78,MATCH($B15,$A$72:$A$78,0),4),0),"OK",IF(COUNTIFS('Lançar execução'!$A$3:$A$1502,$A15,'Lançar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15" s="62" t="str">
        <f aca="false">IF($A15="","",IF(DATE(Parâmetros!$C$5,6,1)-1&lt;Parâmetros!$C$7,"",IF(IFERROR(INDEX($C$72:$N$78,MATCH($B15,$A$72:$A$78,0),5),0)=0,"—",IF(COUNTIFS('Lançar execução'!$A$3:$A$1502,$A15,'Lançar execução'!$D$3:$D$1502,"Sim",'Lançar execução'!$B$3:$B$1502,"&gt;="&amp;DATE(Parâmetros!$C$5,5,1),'Lançar execução'!$B$3:$B$1502,"&lt;"&amp;DATE(Parâmetros!$C$5,6,1))&gt;=IFERROR(INDEX($C$72:$N$78,MATCH($B15,$A$72:$A$78,0),5),0),"OK",IF(COUNTIFS('Lançar execução'!$A$3:$A$1502,$A15,'Lançar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15" s="62" t="str">
        <f aca="false">IF($A15="","",IF(DATE(Parâmetros!$C$5,7,1)-1&lt;Parâmetros!$C$7,"",IF(IFERROR(INDEX($C$72:$N$78,MATCH($B15,$A$72:$A$78,0),6),0)=0,"—",IF(COUNTIFS('Lançar execução'!$A$3:$A$1502,$A15,'Lançar execução'!$D$3:$D$1502,"Sim",'Lançar execução'!$B$3:$B$1502,"&gt;="&amp;DATE(Parâmetros!$C$5,6,1),'Lançar execução'!$B$3:$B$1502,"&lt;"&amp;DATE(Parâmetros!$C$5,7,1))&gt;=IFERROR(INDEX($C$72:$N$78,MATCH($B15,$A$72:$A$78,0),6),0),"OK",IF(COUNTIFS('Lançar execução'!$A$3:$A$1502,$A15,'Lançar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15" s="62" t="str">
        <f aca="false">IF($A15="","",IF(DATE(Parâmetros!$C$5,8,1)-1&lt;Parâmetros!$C$7,"",IF(IFERROR(INDEX($C$72:$N$78,MATCH($B15,$A$72:$A$78,0),7),0)=0,"—",IF(COUNTIFS('Lançar execução'!$A$3:$A$1502,$A15,'Lançar execução'!$D$3:$D$1502,"Sim",'Lançar execução'!$B$3:$B$1502,"&gt;="&amp;DATE(Parâmetros!$C$5,7,1),'Lançar execução'!$B$3:$B$1502,"&lt;"&amp;DATE(Parâmetros!$C$5,8,1))&gt;=IFERROR(INDEX($C$72:$N$78,MATCH($B15,$A$72:$A$78,0),7),0),"OK",IF(COUNTIFS('Lançar execução'!$A$3:$A$1502,$A15,'Lançar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5" s="62" t="str">
        <f aca="false">IF($A15="","",IF(DATE(Parâmetros!$C$5,9,1)-1&lt;Parâmetros!$C$7,"",IF(IFERROR(INDEX($C$72:$N$78,MATCH($B15,$A$72:$A$78,0),8),0)=0,"—",IF(COUNTIFS('Lançar execução'!$A$3:$A$1502,$A15,'Lançar execução'!$D$3:$D$1502,"Sim",'Lançar execução'!$B$3:$B$1502,"&gt;="&amp;DATE(Parâmetros!$C$5,8,1),'Lançar execução'!$B$3:$B$1502,"&lt;"&amp;DATE(Parâmetros!$C$5,9,1))&gt;=IFERROR(INDEX($C$72:$N$78,MATCH($B15,$A$72:$A$78,0),8),0),"OK",IF(COUNTIFS('Lançar execução'!$A$3:$A$1502,$A15,'Lançar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5" s="62" t="str">
        <f aca="false">IF($A15="","",IF(DATE(Parâmetros!$C$5,10,1)-1&lt;Parâmetros!$C$7,"",IF(IFERROR(INDEX($C$72:$N$78,MATCH($B15,$A$72:$A$78,0),9),0)=0,"—",IF(COUNTIFS('Lançar execução'!$A$3:$A$1502,$A15,'Lançar execução'!$D$3:$D$1502,"Sim",'Lançar execução'!$B$3:$B$1502,"&gt;="&amp;DATE(Parâmetros!$C$5,9,1),'Lançar execução'!$B$3:$B$1502,"&lt;"&amp;DATE(Parâmetros!$C$5,10,1))&gt;=IFERROR(INDEX($C$72:$N$78,MATCH($B15,$A$72:$A$78,0),9),0),"OK",IF(COUNTIFS('Lançar execução'!$A$3:$A$1502,$A15,'Lançar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5" s="62" t="str">
        <f aca="false">IF($A15="","",IF(DATE(Parâmetros!$C$5,11,1)-1&lt;Parâmetros!$C$7,"",IF(IFERROR(INDEX($C$72:$N$78,MATCH($B15,$A$72:$A$78,0),10),0)=0,"—",IF(COUNTIFS('Lançar execução'!$A$3:$A$1502,$A15,'Lançar execução'!$D$3:$D$1502,"Sim",'Lançar execução'!$B$3:$B$1502,"&gt;="&amp;DATE(Parâmetros!$C$5,10,1),'Lançar execução'!$B$3:$B$1502,"&lt;"&amp;DATE(Parâmetros!$C$5,11,1))&gt;=IFERROR(INDEX($C$72:$N$78,MATCH($B15,$A$72:$A$78,0),10),0),"OK",IF(COUNTIFS('Lançar execução'!$A$3:$A$1502,$A15,'Lançar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5" s="62" t="str">
        <f aca="false">IF($A15="","",IF(DATE(Parâmetros!$C$5,12,1)-1&lt;Parâmetros!$C$7,"",IF(IFERROR(INDEX($C$72:$N$78,MATCH($B15,$A$72:$A$78,0),11),0)=0,"—",IF(COUNTIFS('Lançar execução'!$A$3:$A$1502,$A15,'Lançar execução'!$D$3:$D$1502,"Sim",'Lançar execução'!$B$3:$B$1502,"&gt;="&amp;DATE(Parâmetros!$C$5,11,1),'Lançar execução'!$B$3:$B$1502,"&lt;"&amp;DATE(Parâmetros!$C$5,12,1))&gt;=IFERROR(INDEX($C$72:$N$78,MATCH($B15,$A$72:$A$78,0),11),0),"OK",IF(COUNTIFS('Lançar execução'!$A$3:$A$1502,$A15,'Lançar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5" s="62" t="str">
        <f aca="false">IF($A15="","",IF(DATE(Parâmetros!$C$5,13,1)-1&lt;Parâmetros!$C$7,"",IF(IFERROR(INDEX($C$72:$N$78,MATCH($B15,$A$72:$A$78,0),12),0)=0,"—",IF(COUNTIFS('Lançar execução'!$A$3:$A$1502,$A15,'Lançar execução'!$D$3:$D$1502,"Sim",'Lançar execução'!$B$3:$B$1502,"&gt;="&amp;DATE(Parâmetros!$C$5,12,1),'Lançar execução'!$B$3:$B$1502,"&lt;"&amp;DATE(Parâmetros!$C$5,13,1))&gt;=IFERROR(INDEX($C$72:$N$78,MATCH($B15,$A$72:$A$78,0),12),0),"OK",IF(COUNTIFS('Lançar execução'!$A$3:$A$1502,$A15,'Lançar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5" s="63" t="str">
        <f aca="false">IF($A15="","",IF(COUNTIF($C15:$N15,"OK")+COUNTIF($C15:$N15,"Parcial")+COUNTIF($C15:$N15,"Pendente")=0,"",COUNTIF($C15:$N15,"OK")/(COUNTIF($C15:$N15,"OK")+COUNTIF($C15:$N15,"Parcial")+COUNTIF($C15:$N15,"Pendente"))*100))</f>
        <v/>
      </c>
      <c r="P15" s="47" t="n">
        <f aca="false">IF($A15="",0,IF(INDEX($C15:$N15,Painel!$T$2)="Pendente",1,0))</f>
        <v>0</v>
      </c>
      <c r="Q15" s="0" t="str">
        <f aca="false">IF($P15=0,"",SUM($P$3:$P15))</f>
        <v/>
      </c>
    </row>
    <row r="16" customFormat="false" ht="18" hidden="false" customHeight="true" outlineLevel="0" collapsed="false">
      <c r="A16" s="60" t="n">
        <f aca="false">Equipamentos!$A16</f>
        <v>0</v>
      </c>
      <c r="B16" s="61" t="n">
        <f aca="false">Equipamentos!$C16</f>
        <v>0</v>
      </c>
      <c r="C16" s="62" t="str">
        <f aca="false">IF($A16="","",IF(DATE(Parâmetros!$C$5,2,1)-1&lt;Parâmetros!$C$7,"",IF(IFERROR(INDEX($C$72:$N$78,MATCH($B16,$A$72:$A$78,0),1),0)=0,"—",IF(COUNTIFS('Lançar execução'!$A$3:$A$1502,$A16,'Lançar execução'!$D$3:$D$1502,"Sim",'Lançar execução'!$B$3:$B$1502,"&gt;="&amp;DATE(Parâmetros!$C$5,1,1),'Lançar execução'!$B$3:$B$1502,"&lt;"&amp;DATE(Parâmetros!$C$5,2,1))&gt;=IFERROR(INDEX($C$72:$N$78,MATCH($B16,$A$72:$A$78,0),1),0),"OK",IF(COUNTIFS('Lançar execução'!$A$3:$A$1502,$A16,'Lançar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6" s="62" t="str">
        <f aca="false">IF($A16="","",IF(DATE(Parâmetros!$C$5,3,1)-1&lt;Parâmetros!$C$7,"",IF(IFERROR(INDEX($C$72:$N$78,MATCH($B16,$A$72:$A$78,0),2),0)=0,"—",IF(COUNTIFS('Lançar execução'!$A$3:$A$1502,$A16,'Lançar execução'!$D$3:$D$1502,"Sim",'Lançar execução'!$B$3:$B$1502,"&gt;="&amp;DATE(Parâmetros!$C$5,2,1),'Lançar execução'!$B$3:$B$1502,"&lt;"&amp;DATE(Parâmetros!$C$5,3,1))&gt;=IFERROR(INDEX($C$72:$N$78,MATCH($B16,$A$72:$A$78,0),2),0),"OK",IF(COUNTIFS('Lançar execução'!$A$3:$A$1502,$A16,'Lançar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6" s="62" t="str">
        <f aca="false">IF($A16="","",IF(DATE(Parâmetros!$C$5,4,1)-1&lt;Parâmetros!$C$7,"",IF(IFERROR(INDEX($C$72:$N$78,MATCH($B16,$A$72:$A$78,0),3),0)=0,"—",IF(COUNTIFS('Lançar execução'!$A$3:$A$1502,$A16,'Lançar execução'!$D$3:$D$1502,"Sim",'Lançar execução'!$B$3:$B$1502,"&gt;="&amp;DATE(Parâmetros!$C$5,3,1),'Lançar execução'!$B$3:$B$1502,"&lt;"&amp;DATE(Parâmetros!$C$5,4,1))&gt;=IFERROR(INDEX($C$72:$N$78,MATCH($B16,$A$72:$A$78,0),3),0),"OK",IF(COUNTIFS('Lançar execução'!$A$3:$A$1502,$A16,'Lançar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6" s="62" t="str">
        <f aca="false">IF($A16="","",IF(DATE(Parâmetros!$C$5,5,1)-1&lt;Parâmetros!$C$7,"",IF(IFERROR(INDEX($C$72:$N$78,MATCH($B16,$A$72:$A$78,0),4),0)=0,"—",IF(COUNTIFS('Lançar execução'!$A$3:$A$1502,$A16,'Lançar execução'!$D$3:$D$1502,"Sim",'Lançar execução'!$B$3:$B$1502,"&gt;="&amp;DATE(Parâmetros!$C$5,4,1),'Lançar execução'!$B$3:$B$1502,"&lt;"&amp;DATE(Parâmetros!$C$5,5,1))&gt;=IFERROR(INDEX($C$72:$N$78,MATCH($B16,$A$72:$A$78,0),4),0),"OK",IF(COUNTIFS('Lançar execução'!$A$3:$A$1502,$A16,'Lançar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16" s="62" t="str">
        <f aca="false">IF($A16="","",IF(DATE(Parâmetros!$C$5,6,1)-1&lt;Parâmetros!$C$7,"",IF(IFERROR(INDEX($C$72:$N$78,MATCH($B16,$A$72:$A$78,0),5),0)=0,"—",IF(COUNTIFS('Lançar execução'!$A$3:$A$1502,$A16,'Lançar execução'!$D$3:$D$1502,"Sim",'Lançar execução'!$B$3:$B$1502,"&gt;="&amp;DATE(Parâmetros!$C$5,5,1),'Lançar execução'!$B$3:$B$1502,"&lt;"&amp;DATE(Parâmetros!$C$5,6,1))&gt;=IFERROR(INDEX($C$72:$N$78,MATCH($B16,$A$72:$A$78,0),5),0),"OK",IF(COUNTIFS('Lançar execução'!$A$3:$A$1502,$A16,'Lançar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16" s="62" t="str">
        <f aca="false">IF($A16="","",IF(DATE(Parâmetros!$C$5,7,1)-1&lt;Parâmetros!$C$7,"",IF(IFERROR(INDEX($C$72:$N$78,MATCH($B16,$A$72:$A$78,0),6),0)=0,"—",IF(COUNTIFS('Lançar execução'!$A$3:$A$1502,$A16,'Lançar execução'!$D$3:$D$1502,"Sim",'Lançar execução'!$B$3:$B$1502,"&gt;="&amp;DATE(Parâmetros!$C$5,6,1),'Lançar execução'!$B$3:$B$1502,"&lt;"&amp;DATE(Parâmetros!$C$5,7,1))&gt;=IFERROR(INDEX($C$72:$N$78,MATCH($B16,$A$72:$A$78,0),6),0),"OK",IF(COUNTIFS('Lançar execução'!$A$3:$A$1502,$A16,'Lançar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16" s="62" t="str">
        <f aca="false">IF($A16="","",IF(DATE(Parâmetros!$C$5,8,1)-1&lt;Parâmetros!$C$7,"",IF(IFERROR(INDEX($C$72:$N$78,MATCH($B16,$A$72:$A$78,0),7),0)=0,"—",IF(COUNTIFS('Lançar execução'!$A$3:$A$1502,$A16,'Lançar execução'!$D$3:$D$1502,"Sim",'Lançar execução'!$B$3:$B$1502,"&gt;="&amp;DATE(Parâmetros!$C$5,7,1),'Lançar execução'!$B$3:$B$1502,"&lt;"&amp;DATE(Parâmetros!$C$5,8,1))&gt;=IFERROR(INDEX($C$72:$N$78,MATCH($B16,$A$72:$A$78,0),7),0),"OK",IF(COUNTIFS('Lançar execução'!$A$3:$A$1502,$A16,'Lançar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6" s="62" t="str">
        <f aca="false">IF($A16="","",IF(DATE(Parâmetros!$C$5,9,1)-1&lt;Parâmetros!$C$7,"",IF(IFERROR(INDEX($C$72:$N$78,MATCH($B16,$A$72:$A$78,0),8),0)=0,"—",IF(COUNTIFS('Lançar execução'!$A$3:$A$1502,$A16,'Lançar execução'!$D$3:$D$1502,"Sim",'Lançar execução'!$B$3:$B$1502,"&gt;="&amp;DATE(Parâmetros!$C$5,8,1),'Lançar execução'!$B$3:$B$1502,"&lt;"&amp;DATE(Parâmetros!$C$5,9,1))&gt;=IFERROR(INDEX($C$72:$N$78,MATCH($B16,$A$72:$A$78,0),8),0),"OK",IF(COUNTIFS('Lançar execução'!$A$3:$A$1502,$A16,'Lançar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6" s="62" t="str">
        <f aca="false">IF($A16="","",IF(DATE(Parâmetros!$C$5,10,1)-1&lt;Parâmetros!$C$7,"",IF(IFERROR(INDEX($C$72:$N$78,MATCH($B16,$A$72:$A$78,0),9),0)=0,"—",IF(COUNTIFS('Lançar execução'!$A$3:$A$1502,$A16,'Lançar execução'!$D$3:$D$1502,"Sim",'Lançar execução'!$B$3:$B$1502,"&gt;="&amp;DATE(Parâmetros!$C$5,9,1),'Lançar execução'!$B$3:$B$1502,"&lt;"&amp;DATE(Parâmetros!$C$5,10,1))&gt;=IFERROR(INDEX($C$72:$N$78,MATCH($B16,$A$72:$A$78,0),9),0),"OK",IF(COUNTIFS('Lançar execução'!$A$3:$A$1502,$A16,'Lançar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6" s="62" t="str">
        <f aca="false">IF($A16="","",IF(DATE(Parâmetros!$C$5,11,1)-1&lt;Parâmetros!$C$7,"",IF(IFERROR(INDEX($C$72:$N$78,MATCH($B16,$A$72:$A$78,0),10),0)=0,"—",IF(COUNTIFS('Lançar execução'!$A$3:$A$1502,$A16,'Lançar execução'!$D$3:$D$1502,"Sim",'Lançar execução'!$B$3:$B$1502,"&gt;="&amp;DATE(Parâmetros!$C$5,10,1),'Lançar execução'!$B$3:$B$1502,"&lt;"&amp;DATE(Parâmetros!$C$5,11,1))&gt;=IFERROR(INDEX($C$72:$N$78,MATCH($B16,$A$72:$A$78,0),10),0),"OK",IF(COUNTIFS('Lançar execução'!$A$3:$A$1502,$A16,'Lançar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6" s="62" t="str">
        <f aca="false">IF($A16="","",IF(DATE(Parâmetros!$C$5,12,1)-1&lt;Parâmetros!$C$7,"",IF(IFERROR(INDEX($C$72:$N$78,MATCH($B16,$A$72:$A$78,0),11),0)=0,"—",IF(COUNTIFS('Lançar execução'!$A$3:$A$1502,$A16,'Lançar execução'!$D$3:$D$1502,"Sim",'Lançar execução'!$B$3:$B$1502,"&gt;="&amp;DATE(Parâmetros!$C$5,11,1),'Lançar execução'!$B$3:$B$1502,"&lt;"&amp;DATE(Parâmetros!$C$5,12,1))&gt;=IFERROR(INDEX($C$72:$N$78,MATCH($B16,$A$72:$A$78,0),11),0),"OK",IF(COUNTIFS('Lançar execução'!$A$3:$A$1502,$A16,'Lançar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6" s="62" t="str">
        <f aca="false">IF($A16="","",IF(DATE(Parâmetros!$C$5,13,1)-1&lt;Parâmetros!$C$7,"",IF(IFERROR(INDEX($C$72:$N$78,MATCH($B16,$A$72:$A$78,0),12),0)=0,"—",IF(COUNTIFS('Lançar execução'!$A$3:$A$1502,$A16,'Lançar execução'!$D$3:$D$1502,"Sim",'Lançar execução'!$B$3:$B$1502,"&gt;="&amp;DATE(Parâmetros!$C$5,12,1),'Lançar execução'!$B$3:$B$1502,"&lt;"&amp;DATE(Parâmetros!$C$5,13,1))&gt;=IFERROR(INDEX($C$72:$N$78,MATCH($B16,$A$72:$A$78,0),12),0),"OK",IF(COUNTIFS('Lançar execução'!$A$3:$A$1502,$A16,'Lançar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6" s="63" t="str">
        <f aca="false">IF($A16="","",IF(COUNTIF($C16:$N16,"OK")+COUNTIF($C16:$N16,"Parcial")+COUNTIF($C16:$N16,"Pendente")=0,"",COUNTIF($C16:$N16,"OK")/(COUNTIF($C16:$N16,"OK")+COUNTIF($C16:$N16,"Parcial")+COUNTIF($C16:$N16,"Pendente"))*100))</f>
        <v/>
      </c>
      <c r="P16" s="47" t="n">
        <f aca="false">IF($A16="",0,IF(INDEX($C16:$N16,Painel!$T$2)="Pendente",1,0))</f>
        <v>0</v>
      </c>
      <c r="Q16" s="0" t="str">
        <f aca="false">IF($P16=0,"",SUM($P$3:$P16))</f>
        <v/>
      </c>
    </row>
    <row r="17" customFormat="false" ht="18" hidden="false" customHeight="true" outlineLevel="0" collapsed="false">
      <c r="A17" s="60" t="n">
        <f aca="false">Equipamentos!$A17</f>
        <v>0</v>
      </c>
      <c r="B17" s="61" t="n">
        <f aca="false">Equipamentos!$C17</f>
        <v>0</v>
      </c>
      <c r="C17" s="62" t="str">
        <f aca="false">IF($A17="","",IF(DATE(Parâmetros!$C$5,2,1)-1&lt;Parâmetros!$C$7,"",IF(IFERROR(INDEX($C$72:$N$78,MATCH($B17,$A$72:$A$78,0),1),0)=0,"—",IF(COUNTIFS('Lançar execução'!$A$3:$A$1502,$A17,'Lançar execução'!$D$3:$D$1502,"Sim",'Lançar execução'!$B$3:$B$1502,"&gt;="&amp;DATE(Parâmetros!$C$5,1,1),'Lançar execução'!$B$3:$B$1502,"&lt;"&amp;DATE(Parâmetros!$C$5,2,1))&gt;=IFERROR(INDEX($C$72:$N$78,MATCH($B17,$A$72:$A$78,0),1),0),"OK",IF(COUNTIFS('Lançar execução'!$A$3:$A$1502,$A17,'Lançar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7" s="62" t="str">
        <f aca="false">IF($A17="","",IF(DATE(Parâmetros!$C$5,3,1)-1&lt;Parâmetros!$C$7,"",IF(IFERROR(INDEX($C$72:$N$78,MATCH($B17,$A$72:$A$78,0),2),0)=0,"—",IF(COUNTIFS('Lançar execução'!$A$3:$A$1502,$A17,'Lançar execução'!$D$3:$D$1502,"Sim",'Lançar execução'!$B$3:$B$1502,"&gt;="&amp;DATE(Parâmetros!$C$5,2,1),'Lançar execução'!$B$3:$B$1502,"&lt;"&amp;DATE(Parâmetros!$C$5,3,1))&gt;=IFERROR(INDEX($C$72:$N$78,MATCH($B17,$A$72:$A$78,0),2),0),"OK",IF(COUNTIFS('Lançar execução'!$A$3:$A$1502,$A17,'Lançar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7" s="62" t="str">
        <f aca="false">IF($A17="","",IF(DATE(Parâmetros!$C$5,4,1)-1&lt;Parâmetros!$C$7,"",IF(IFERROR(INDEX($C$72:$N$78,MATCH($B17,$A$72:$A$78,0),3),0)=0,"—",IF(COUNTIFS('Lançar execução'!$A$3:$A$1502,$A17,'Lançar execução'!$D$3:$D$1502,"Sim",'Lançar execução'!$B$3:$B$1502,"&gt;="&amp;DATE(Parâmetros!$C$5,3,1),'Lançar execução'!$B$3:$B$1502,"&lt;"&amp;DATE(Parâmetros!$C$5,4,1))&gt;=IFERROR(INDEX($C$72:$N$78,MATCH($B17,$A$72:$A$78,0),3),0),"OK",IF(COUNTIFS('Lançar execução'!$A$3:$A$1502,$A17,'Lançar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7" s="62" t="str">
        <f aca="false">IF($A17="","",IF(DATE(Parâmetros!$C$5,5,1)-1&lt;Parâmetros!$C$7,"",IF(IFERROR(INDEX($C$72:$N$78,MATCH($B17,$A$72:$A$78,0),4),0)=0,"—",IF(COUNTIFS('Lançar execução'!$A$3:$A$1502,$A17,'Lançar execução'!$D$3:$D$1502,"Sim",'Lançar execução'!$B$3:$B$1502,"&gt;="&amp;DATE(Parâmetros!$C$5,4,1),'Lançar execução'!$B$3:$B$1502,"&lt;"&amp;DATE(Parâmetros!$C$5,5,1))&gt;=IFERROR(INDEX($C$72:$N$78,MATCH($B17,$A$72:$A$78,0),4),0),"OK",IF(COUNTIFS('Lançar execução'!$A$3:$A$1502,$A17,'Lançar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17" s="62" t="str">
        <f aca="false">IF($A17="","",IF(DATE(Parâmetros!$C$5,6,1)-1&lt;Parâmetros!$C$7,"",IF(IFERROR(INDEX($C$72:$N$78,MATCH($B17,$A$72:$A$78,0),5),0)=0,"—",IF(COUNTIFS('Lançar execução'!$A$3:$A$1502,$A17,'Lançar execução'!$D$3:$D$1502,"Sim",'Lançar execução'!$B$3:$B$1502,"&gt;="&amp;DATE(Parâmetros!$C$5,5,1),'Lançar execução'!$B$3:$B$1502,"&lt;"&amp;DATE(Parâmetros!$C$5,6,1))&gt;=IFERROR(INDEX($C$72:$N$78,MATCH($B17,$A$72:$A$78,0),5),0),"OK",IF(COUNTIFS('Lançar execução'!$A$3:$A$1502,$A17,'Lançar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17" s="62" t="str">
        <f aca="false">IF($A17="","",IF(DATE(Parâmetros!$C$5,7,1)-1&lt;Parâmetros!$C$7,"",IF(IFERROR(INDEX($C$72:$N$78,MATCH($B17,$A$72:$A$78,0),6),0)=0,"—",IF(COUNTIFS('Lançar execução'!$A$3:$A$1502,$A17,'Lançar execução'!$D$3:$D$1502,"Sim",'Lançar execução'!$B$3:$B$1502,"&gt;="&amp;DATE(Parâmetros!$C$5,6,1),'Lançar execução'!$B$3:$B$1502,"&lt;"&amp;DATE(Parâmetros!$C$5,7,1))&gt;=IFERROR(INDEX($C$72:$N$78,MATCH($B17,$A$72:$A$78,0),6),0),"OK",IF(COUNTIFS('Lançar execução'!$A$3:$A$1502,$A17,'Lançar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17" s="62" t="str">
        <f aca="false">IF($A17="","",IF(DATE(Parâmetros!$C$5,8,1)-1&lt;Parâmetros!$C$7,"",IF(IFERROR(INDEX($C$72:$N$78,MATCH($B17,$A$72:$A$78,0),7),0)=0,"—",IF(COUNTIFS('Lançar execução'!$A$3:$A$1502,$A17,'Lançar execução'!$D$3:$D$1502,"Sim",'Lançar execução'!$B$3:$B$1502,"&gt;="&amp;DATE(Parâmetros!$C$5,7,1),'Lançar execução'!$B$3:$B$1502,"&lt;"&amp;DATE(Parâmetros!$C$5,8,1))&gt;=IFERROR(INDEX($C$72:$N$78,MATCH($B17,$A$72:$A$78,0),7),0),"OK",IF(COUNTIFS('Lançar execução'!$A$3:$A$1502,$A17,'Lançar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7" s="62" t="str">
        <f aca="false">IF($A17="","",IF(DATE(Parâmetros!$C$5,9,1)-1&lt;Parâmetros!$C$7,"",IF(IFERROR(INDEX($C$72:$N$78,MATCH($B17,$A$72:$A$78,0),8),0)=0,"—",IF(COUNTIFS('Lançar execução'!$A$3:$A$1502,$A17,'Lançar execução'!$D$3:$D$1502,"Sim",'Lançar execução'!$B$3:$B$1502,"&gt;="&amp;DATE(Parâmetros!$C$5,8,1),'Lançar execução'!$B$3:$B$1502,"&lt;"&amp;DATE(Parâmetros!$C$5,9,1))&gt;=IFERROR(INDEX($C$72:$N$78,MATCH($B17,$A$72:$A$78,0),8),0),"OK",IF(COUNTIFS('Lançar execução'!$A$3:$A$1502,$A17,'Lançar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7" s="62" t="str">
        <f aca="false">IF($A17="","",IF(DATE(Parâmetros!$C$5,10,1)-1&lt;Parâmetros!$C$7,"",IF(IFERROR(INDEX($C$72:$N$78,MATCH($B17,$A$72:$A$78,0),9),0)=0,"—",IF(COUNTIFS('Lançar execução'!$A$3:$A$1502,$A17,'Lançar execução'!$D$3:$D$1502,"Sim",'Lançar execução'!$B$3:$B$1502,"&gt;="&amp;DATE(Parâmetros!$C$5,9,1),'Lançar execução'!$B$3:$B$1502,"&lt;"&amp;DATE(Parâmetros!$C$5,10,1))&gt;=IFERROR(INDEX($C$72:$N$78,MATCH($B17,$A$72:$A$78,0),9),0),"OK",IF(COUNTIFS('Lançar execução'!$A$3:$A$1502,$A17,'Lançar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7" s="62" t="str">
        <f aca="false">IF($A17="","",IF(DATE(Parâmetros!$C$5,11,1)-1&lt;Parâmetros!$C$7,"",IF(IFERROR(INDEX($C$72:$N$78,MATCH($B17,$A$72:$A$78,0),10),0)=0,"—",IF(COUNTIFS('Lançar execução'!$A$3:$A$1502,$A17,'Lançar execução'!$D$3:$D$1502,"Sim",'Lançar execução'!$B$3:$B$1502,"&gt;="&amp;DATE(Parâmetros!$C$5,10,1),'Lançar execução'!$B$3:$B$1502,"&lt;"&amp;DATE(Parâmetros!$C$5,11,1))&gt;=IFERROR(INDEX($C$72:$N$78,MATCH($B17,$A$72:$A$78,0),10),0),"OK",IF(COUNTIFS('Lançar execução'!$A$3:$A$1502,$A17,'Lançar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7" s="62" t="str">
        <f aca="false">IF($A17="","",IF(DATE(Parâmetros!$C$5,12,1)-1&lt;Parâmetros!$C$7,"",IF(IFERROR(INDEX($C$72:$N$78,MATCH($B17,$A$72:$A$78,0),11),0)=0,"—",IF(COUNTIFS('Lançar execução'!$A$3:$A$1502,$A17,'Lançar execução'!$D$3:$D$1502,"Sim",'Lançar execução'!$B$3:$B$1502,"&gt;="&amp;DATE(Parâmetros!$C$5,11,1),'Lançar execução'!$B$3:$B$1502,"&lt;"&amp;DATE(Parâmetros!$C$5,12,1))&gt;=IFERROR(INDEX($C$72:$N$78,MATCH($B17,$A$72:$A$78,0),11),0),"OK",IF(COUNTIFS('Lançar execução'!$A$3:$A$1502,$A17,'Lançar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7" s="62" t="str">
        <f aca="false">IF($A17="","",IF(DATE(Parâmetros!$C$5,13,1)-1&lt;Parâmetros!$C$7,"",IF(IFERROR(INDEX($C$72:$N$78,MATCH($B17,$A$72:$A$78,0),12),0)=0,"—",IF(COUNTIFS('Lançar execução'!$A$3:$A$1502,$A17,'Lançar execução'!$D$3:$D$1502,"Sim",'Lançar execução'!$B$3:$B$1502,"&gt;="&amp;DATE(Parâmetros!$C$5,12,1),'Lançar execução'!$B$3:$B$1502,"&lt;"&amp;DATE(Parâmetros!$C$5,13,1))&gt;=IFERROR(INDEX($C$72:$N$78,MATCH($B17,$A$72:$A$78,0),12),0),"OK",IF(COUNTIFS('Lançar execução'!$A$3:$A$1502,$A17,'Lançar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7" s="63" t="str">
        <f aca="false">IF($A17="","",IF(COUNTIF($C17:$N17,"OK")+COUNTIF($C17:$N17,"Parcial")+COUNTIF($C17:$N17,"Pendente")=0,"",COUNTIF($C17:$N17,"OK")/(COUNTIF($C17:$N17,"OK")+COUNTIF($C17:$N17,"Parcial")+COUNTIF($C17:$N17,"Pendente"))*100))</f>
        <v/>
      </c>
      <c r="P17" s="47" t="n">
        <f aca="false">IF($A17="",0,IF(INDEX($C17:$N17,Painel!$T$2)="Pendente",1,0))</f>
        <v>0</v>
      </c>
      <c r="Q17" s="0" t="str">
        <f aca="false">IF($P17=0,"",SUM($P$3:$P17))</f>
        <v/>
      </c>
    </row>
    <row r="18" customFormat="false" ht="18" hidden="false" customHeight="true" outlineLevel="0" collapsed="false">
      <c r="A18" s="60" t="n">
        <f aca="false">Equipamentos!$A18</f>
        <v>0</v>
      </c>
      <c r="B18" s="61" t="n">
        <f aca="false">Equipamentos!$C18</f>
        <v>0</v>
      </c>
      <c r="C18" s="62" t="str">
        <f aca="false">IF($A18="","",IF(DATE(Parâmetros!$C$5,2,1)-1&lt;Parâmetros!$C$7,"",IF(IFERROR(INDEX($C$72:$N$78,MATCH($B18,$A$72:$A$78,0),1),0)=0,"—",IF(COUNTIFS('Lançar execução'!$A$3:$A$1502,$A18,'Lançar execução'!$D$3:$D$1502,"Sim",'Lançar execução'!$B$3:$B$1502,"&gt;="&amp;DATE(Parâmetros!$C$5,1,1),'Lançar execução'!$B$3:$B$1502,"&lt;"&amp;DATE(Parâmetros!$C$5,2,1))&gt;=IFERROR(INDEX($C$72:$N$78,MATCH($B18,$A$72:$A$78,0),1),0),"OK",IF(COUNTIFS('Lançar execução'!$A$3:$A$1502,$A18,'Lançar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8" s="62" t="str">
        <f aca="false">IF($A18="","",IF(DATE(Parâmetros!$C$5,3,1)-1&lt;Parâmetros!$C$7,"",IF(IFERROR(INDEX($C$72:$N$78,MATCH($B18,$A$72:$A$78,0),2),0)=0,"—",IF(COUNTIFS('Lançar execução'!$A$3:$A$1502,$A18,'Lançar execução'!$D$3:$D$1502,"Sim",'Lançar execução'!$B$3:$B$1502,"&gt;="&amp;DATE(Parâmetros!$C$5,2,1),'Lançar execução'!$B$3:$B$1502,"&lt;"&amp;DATE(Parâmetros!$C$5,3,1))&gt;=IFERROR(INDEX($C$72:$N$78,MATCH($B18,$A$72:$A$78,0),2),0),"OK",IF(COUNTIFS('Lançar execução'!$A$3:$A$1502,$A18,'Lançar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8" s="62" t="str">
        <f aca="false">IF($A18="","",IF(DATE(Parâmetros!$C$5,4,1)-1&lt;Parâmetros!$C$7,"",IF(IFERROR(INDEX($C$72:$N$78,MATCH($B18,$A$72:$A$78,0),3),0)=0,"—",IF(COUNTIFS('Lançar execução'!$A$3:$A$1502,$A18,'Lançar execução'!$D$3:$D$1502,"Sim",'Lançar execução'!$B$3:$B$1502,"&gt;="&amp;DATE(Parâmetros!$C$5,3,1),'Lançar execução'!$B$3:$B$1502,"&lt;"&amp;DATE(Parâmetros!$C$5,4,1))&gt;=IFERROR(INDEX($C$72:$N$78,MATCH($B18,$A$72:$A$78,0),3),0),"OK",IF(COUNTIFS('Lançar execução'!$A$3:$A$1502,$A18,'Lançar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8" s="62" t="str">
        <f aca="false">IF($A18="","",IF(DATE(Parâmetros!$C$5,5,1)-1&lt;Parâmetros!$C$7,"",IF(IFERROR(INDEX($C$72:$N$78,MATCH($B18,$A$72:$A$78,0),4),0)=0,"—",IF(COUNTIFS('Lançar execução'!$A$3:$A$1502,$A18,'Lançar execução'!$D$3:$D$1502,"Sim",'Lançar execução'!$B$3:$B$1502,"&gt;="&amp;DATE(Parâmetros!$C$5,4,1),'Lançar execução'!$B$3:$B$1502,"&lt;"&amp;DATE(Parâmetros!$C$5,5,1))&gt;=IFERROR(INDEX($C$72:$N$78,MATCH($B18,$A$72:$A$78,0),4),0),"OK",IF(COUNTIFS('Lançar execução'!$A$3:$A$1502,$A18,'Lançar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18" s="62" t="str">
        <f aca="false">IF($A18="","",IF(DATE(Parâmetros!$C$5,6,1)-1&lt;Parâmetros!$C$7,"",IF(IFERROR(INDEX($C$72:$N$78,MATCH($B18,$A$72:$A$78,0),5),0)=0,"—",IF(COUNTIFS('Lançar execução'!$A$3:$A$1502,$A18,'Lançar execução'!$D$3:$D$1502,"Sim",'Lançar execução'!$B$3:$B$1502,"&gt;="&amp;DATE(Parâmetros!$C$5,5,1),'Lançar execução'!$B$3:$B$1502,"&lt;"&amp;DATE(Parâmetros!$C$5,6,1))&gt;=IFERROR(INDEX($C$72:$N$78,MATCH($B18,$A$72:$A$78,0),5),0),"OK",IF(COUNTIFS('Lançar execução'!$A$3:$A$1502,$A18,'Lançar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18" s="62" t="str">
        <f aca="false">IF($A18="","",IF(DATE(Parâmetros!$C$5,7,1)-1&lt;Parâmetros!$C$7,"",IF(IFERROR(INDEX($C$72:$N$78,MATCH($B18,$A$72:$A$78,0),6),0)=0,"—",IF(COUNTIFS('Lançar execução'!$A$3:$A$1502,$A18,'Lançar execução'!$D$3:$D$1502,"Sim",'Lançar execução'!$B$3:$B$1502,"&gt;="&amp;DATE(Parâmetros!$C$5,6,1),'Lançar execução'!$B$3:$B$1502,"&lt;"&amp;DATE(Parâmetros!$C$5,7,1))&gt;=IFERROR(INDEX($C$72:$N$78,MATCH($B18,$A$72:$A$78,0),6),0),"OK",IF(COUNTIFS('Lançar execução'!$A$3:$A$1502,$A18,'Lançar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18" s="62" t="str">
        <f aca="false">IF($A18="","",IF(DATE(Parâmetros!$C$5,8,1)-1&lt;Parâmetros!$C$7,"",IF(IFERROR(INDEX($C$72:$N$78,MATCH($B18,$A$72:$A$78,0),7),0)=0,"—",IF(COUNTIFS('Lançar execução'!$A$3:$A$1502,$A18,'Lançar execução'!$D$3:$D$1502,"Sim",'Lançar execução'!$B$3:$B$1502,"&gt;="&amp;DATE(Parâmetros!$C$5,7,1),'Lançar execução'!$B$3:$B$1502,"&lt;"&amp;DATE(Parâmetros!$C$5,8,1))&gt;=IFERROR(INDEX($C$72:$N$78,MATCH($B18,$A$72:$A$78,0),7),0),"OK",IF(COUNTIFS('Lançar execução'!$A$3:$A$1502,$A18,'Lançar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8" s="62" t="str">
        <f aca="false">IF($A18="","",IF(DATE(Parâmetros!$C$5,9,1)-1&lt;Parâmetros!$C$7,"",IF(IFERROR(INDEX($C$72:$N$78,MATCH($B18,$A$72:$A$78,0),8),0)=0,"—",IF(COUNTIFS('Lançar execução'!$A$3:$A$1502,$A18,'Lançar execução'!$D$3:$D$1502,"Sim",'Lançar execução'!$B$3:$B$1502,"&gt;="&amp;DATE(Parâmetros!$C$5,8,1),'Lançar execução'!$B$3:$B$1502,"&lt;"&amp;DATE(Parâmetros!$C$5,9,1))&gt;=IFERROR(INDEX($C$72:$N$78,MATCH($B18,$A$72:$A$78,0),8),0),"OK",IF(COUNTIFS('Lançar execução'!$A$3:$A$1502,$A18,'Lançar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8" s="62" t="str">
        <f aca="false">IF($A18="","",IF(DATE(Parâmetros!$C$5,10,1)-1&lt;Parâmetros!$C$7,"",IF(IFERROR(INDEX($C$72:$N$78,MATCH($B18,$A$72:$A$78,0),9),0)=0,"—",IF(COUNTIFS('Lançar execução'!$A$3:$A$1502,$A18,'Lançar execução'!$D$3:$D$1502,"Sim",'Lançar execução'!$B$3:$B$1502,"&gt;="&amp;DATE(Parâmetros!$C$5,9,1),'Lançar execução'!$B$3:$B$1502,"&lt;"&amp;DATE(Parâmetros!$C$5,10,1))&gt;=IFERROR(INDEX($C$72:$N$78,MATCH($B18,$A$72:$A$78,0),9),0),"OK",IF(COUNTIFS('Lançar execução'!$A$3:$A$1502,$A18,'Lançar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8" s="62" t="str">
        <f aca="false">IF($A18="","",IF(DATE(Parâmetros!$C$5,11,1)-1&lt;Parâmetros!$C$7,"",IF(IFERROR(INDEX($C$72:$N$78,MATCH($B18,$A$72:$A$78,0),10),0)=0,"—",IF(COUNTIFS('Lançar execução'!$A$3:$A$1502,$A18,'Lançar execução'!$D$3:$D$1502,"Sim",'Lançar execução'!$B$3:$B$1502,"&gt;="&amp;DATE(Parâmetros!$C$5,10,1),'Lançar execução'!$B$3:$B$1502,"&lt;"&amp;DATE(Parâmetros!$C$5,11,1))&gt;=IFERROR(INDEX($C$72:$N$78,MATCH($B18,$A$72:$A$78,0),10),0),"OK",IF(COUNTIFS('Lançar execução'!$A$3:$A$1502,$A18,'Lançar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8" s="62" t="str">
        <f aca="false">IF($A18="","",IF(DATE(Parâmetros!$C$5,12,1)-1&lt;Parâmetros!$C$7,"",IF(IFERROR(INDEX($C$72:$N$78,MATCH($B18,$A$72:$A$78,0),11),0)=0,"—",IF(COUNTIFS('Lançar execução'!$A$3:$A$1502,$A18,'Lançar execução'!$D$3:$D$1502,"Sim",'Lançar execução'!$B$3:$B$1502,"&gt;="&amp;DATE(Parâmetros!$C$5,11,1),'Lançar execução'!$B$3:$B$1502,"&lt;"&amp;DATE(Parâmetros!$C$5,12,1))&gt;=IFERROR(INDEX($C$72:$N$78,MATCH($B18,$A$72:$A$78,0),11),0),"OK",IF(COUNTIFS('Lançar execução'!$A$3:$A$1502,$A18,'Lançar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8" s="62" t="str">
        <f aca="false">IF($A18="","",IF(DATE(Parâmetros!$C$5,13,1)-1&lt;Parâmetros!$C$7,"",IF(IFERROR(INDEX($C$72:$N$78,MATCH($B18,$A$72:$A$78,0),12),0)=0,"—",IF(COUNTIFS('Lançar execução'!$A$3:$A$1502,$A18,'Lançar execução'!$D$3:$D$1502,"Sim",'Lançar execução'!$B$3:$B$1502,"&gt;="&amp;DATE(Parâmetros!$C$5,12,1),'Lançar execução'!$B$3:$B$1502,"&lt;"&amp;DATE(Parâmetros!$C$5,13,1))&gt;=IFERROR(INDEX($C$72:$N$78,MATCH($B18,$A$72:$A$78,0),12),0),"OK",IF(COUNTIFS('Lançar execução'!$A$3:$A$1502,$A18,'Lançar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8" s="63" t="str">
        <f aca="false">IF($A18="","",IF(COUNTIF($C18:$N18,"OK")+COUNTIF($C18:$N18,"Parcial")+COUNTIF($C18:$N18,"Pendente")=0,"",COUNTIF($C18:$N18,"OK")/(COUNTIF($C18:$N18,"OK")+COUNTIF($C18:$N18,"Parcial")+COUNTIF($C18:$N18,"Pendente"))*100))</f>
        <v/>
      </c>
      <c r="P18" s="47" t="n">
        <f aca="false">IF($A18="",0,IF(INDEX($C18:$N18,Painel!$T$2)="Pendente",1,0))</f>
        <v>0</v>
      </c>
      <c r="Q18" s="0" t="str">
        <f aca="false">IF($P18=0,"",SUM($P$3:$P18))</f>
        <v/>
      </c>
    </row>
    <row r="19" customFormat="false" ht="18" hidden="false" customHeight="true" outlineLevel="0" collapsed="false">
      <c r="A19" s="60" t="n">
        <f aca="false">Equipamentos!$A19</f>
        <v>0</v>
      </c>
      <c r="B19" s="61" t="n">
        <f aca="false">Equipamentos!$C19</f>
        <v>0</v>
      </c>
      <c r="C19" s="62" t="str">
        <f aca="false">IF($A19="","",IF(DATE(Parâmetros!$C$5,2,1)-1&lt;Parâmetros!$C$7,"",IF(IFERROR(INDEX($C$72:$N$78,MATCH($B19,$A$72:$A$78,0),1),0)=0,"—",IF(COUNTIFS('Lançar execução'!$A$3:$A$1502,$A19,'Lançar execução'!$D$3:$D$1502,"Sim",'Lançar execução'!$B$3:$B$1502,"&gt;="&amp;DATE(Parâmetros!$C$5,1,1),'Lançar execução'!$B$3:$B$1502,"&lt;"&amp;DATE(Parâmetros!$C$5,2,1))&gt;=IFERROR(INDEX($C$72:$N$78,MATCH($B19,$A$72:$A$78,0),1),0),"OK",IF(COUNTIFS('Lançar execução'!$A$3:$A$1502,$A19,'Lançar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19" s="62" t="str">
        <f aca="false">IF($A19="","",IF(DATE(Parâmetros!$C$5,3,1)-1&lt;Parâmetros!$C$7,"",IF(IFERROR(INDEX($C$72:$N$78,MATCH($B19,$A$72:$A$78,0),2),0)=0,"—",IF(COUNTIFS('Lançar execução'!$A$3:$A$1502,$A19,'Lançar execução'!$D$3:$D$1502,"Sim",'Lançar execução'!$B$3:$B$1502,"&gt;="&amp;DATE(Parâmetros!$C$5,2,1),'Lançar execução'!$B$3:$B$1502,"&lt;"&amp;DATE(Parâmetros!$C$5,3,1))&gt;=IFERROR(INDEX($C$72:$N$78,MATCH($B19,$A$72:$A$78,0),2),0),"OK",IF(COUNTIFS('Lançar execução'!$A$3:$A$1502,$A19,'Lançar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19" s="62" t="str">
        <f aca="false">IF($A19="","",IF(DATE(Parâmetros!$C$5,4,1)-1&lt;Parâmetros!$C$7,"",IF(IFERROR(INDEX($C$72:$N$78,MATCH($B19,$A$72:$A$78,0),3),0)=0,"—",IF(COUNTIFS('Lançar execução'!$A$3:$A$1502,$A19,'Lançar execução'!$D$3:$D$1502,"Sim",'Lançar execução'!$B$3:$B$1502,"&gt;="&amp;DATE(Parâmetros!$C$5,3,1),'Lançar execução'!$B$3:$B$1502,"&lt;"&amp;DATE(Parâmetros!$C$5,4,1))&gt;=IFERROR(INDEX($C$72:$N$78,MATCH($B19,$A$72:$A$78,0),3),0),"OK",IF(COUNTIFS('Lançar execução'!$A$3:$A$1502,$A19,'Lançar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19" s="62" t="str">
        <f aca="false">IF($A19="","",IF(DATE(Parâmetros!$C$5,5,1)-1&lt;Parâmetros!$C$7,"",IF(IFERROR(INDEX($C$72:$N$78,MATCH($B19,$A$72:$A$78,0),4),0)=0,"—",IF(COUNTIFS('Lançar execução'!$A$3:$A$1502,$A19,'Lançar execução'!$D$3:$D$1502,"Sim",'Lançar execução'!$B$3:$B$1502,"&gt;="&amp;DATE(Parâmetros!$C$5,4,1),'Lançar execução'!$B$3:$B$1502,"&lt;"&amp;DATE(Parâmetros!$C$5,5,1))&gt;=IFERROR(INDEX($C$72:$N$78,MATCH($B19,$A$72:$A$78,0),4),0),"OK",IF(COUNTIFS('Lançar execução'!$A$3:$A$1502,$A19,'Lançar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19" s="62" t="str">
        <f aca="false">IF($A19="","",IF(DATE(Parâmetros!$C$5,6,1)-1&lt;Parâmetros!$C$7,"",IF(IFERROR(INDEX($C$72:$N$78,MATCH($B19,$A$72:$A$78,0),5),0)=0,"—",IF(COUNTIFS('Lançar execução'!$A$3:$A$1502,$A19,'Lançar execução'!$D$3:$D$1502,"Sim",'Lançar execução'!$B$3:$B$1502,"&gt;="&amp;DATE(Parâmetros!$C$5,5,1),'Lançar execução'!$B$3:$B$1502,"&lt;"&amp;DATE(Parâmetros!$C$5,6,1))&gt;=IFERROR(INDEX($C$72:$N$78,MATCH($B19,$A$72:$A$78,0),5),0),"OK",IF(COUNTIFS('Lançar execução'!$A$3:$A$1502,$A19,'Lançar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19" s="62" t="str">
        <f aca="false">IF($A19="","",IF(DATE(Parâmetros!$C$5,7,1)-1&lt;Parâmetros!$C$7,"",IF(IFERROR(INDEX($C$72:$N$78,MATCH($B19,$A$72:$A$78,0),6),0)=0,"—",IF(COUNTIFS('Lançar execução'!$A$3:$A$1502,$A19,'Lançar execução'!$D$3:$D$1502,"Sim",'Lançar execução'!$B$3:$B$1502,"&gt;="&amp;DATE(Parâmetros!$C$5,6,1),'Lançar execução'!$B$3:$B$1502,"&lt;"&amp;DATE(Parâmetros!$C$5,7,1))&gt;=IFERROR(INDEX($C$72:$N$78,MATCH($B19,$A$72:$A$78,0),6),0),"OK",IF(COUNTIFS('Lançar execução'!$A$3:$A$1502,$A19,'Lançar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19" s="62" t="str">
        <f aca="false">IF($A19="","",IF(DATE(Parâmetros!$C$5,8,1)-1&lt;Parâmetros!$C$7,"",IF(IFERROR(INDEX($C$72:$N$78,MATCH($B19,$A$72:$A$78,0),7),0)=0,"—",IF(COUNTIFS('Lançar execução'!$A$3:$A$1502,$A19,'Lançar execução'!$D$3:$D$1502,"Sim",'Lançar execução'!$B$3:$B$1502,"&gt;="&amp;DATE(Parâmetros!$C$5,7,1),'Lançar execução'!$B$3:$B$1502,"&lt;"&amp;DATE(Parâmetros!$C$5,8,1))&gt;=IFERROR(INDEX($C$72:$N$78,MATCH($B19,$A$72:$A$78,0),7),0),"OK",IF(COUNTIFS('Lançar execução'!$A$3:$A$1502,$A19,'Lançar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19" s="62" t="str">
        <f aca="false">IF($A19="","",IF(DATE(Parâmetros!$C$5,9,1)-1&lt;Parâmetros!$C$7,"",IF(IFERROR(INDEX($C$72:$N$78,MATCH($B19,$A$72:$A$78,0),8),0)=0,"—",IF(COUNTIFS('Lançar execução'!$A$3:$A$1502,$A19,'Lançar execução'!$D$3:$D$1502,"Sim",'Lançar execução'!$B$3:$B$1502,"&gt;="&amp;DATE(Parâmetros!$C$5,8,1),'Lançar execução'!$B$3:$B$1502,"&lt;"&amp;DATE(Parâmetros!$C$5,9,1))&gt;=IFERROR(INDEX($C$72:$N$78,MATCH($B19,$A$72:$A$78,0),8),0),"OK",IF(COUNTIFS('Lançar execução'!$A$3:$A$1502,$A19,'Lançar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19" s="62" t="str">
        <f aca="false">IF($A19="","",IF(DATE(Parâmetros!$C$5,10,1)-1&lt;Parâmetros!$C$7,"",IF(IFERROR(INDEX($C$72:$N$78,MATCH($B19,$A$72:$A$78,0),9),0)=0,"—",IF(COUNTIFS('Lançar execução'!$A$3:$A$1502,$A19,'Lançar execução'!$D$3:$D$1502,"Sim",'Lançar execução'!$B$3:$B$1502,"&gt;="&amp;DATE(Parâmetros!$C$5,9,1),'Lançar execução'!$B$3:$B$1502,"&lt;"&amp;DATE(Parâmetros!$C$5,10,1))&gt;=IFERROR(INDEX($C$72:$N$78,MATCH($B19,$A$72:$A$78,0),9),0),"OK",IF(COUNTIFS('Lançar execução'!$A$3:$A$1502,$A19,'Lançar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19" s="62" t="str">
        <f aca="false">IF($A19="","",IF(DATE(Parâmetros!$C$5,11,1)-1&lt;Parâmetros!$C$7,"",IF(IFERROR(INDEX($C$72:$N$78,MATCH($B19,$A$72:$A$78,0),10),0)=0,"—",IF(COUNTIFS('Lançar execução'!$A$3:$A$1502,$A19,'Lançar execução'!$D$3:$D$1502,"Sim",'Lançar execução'!$B$3:$B$1502,"&gt;="&amp;DATE(Parâmetros!$C$5,10,1),'Lançar execução'!$B$3:$B$1502,"&lt;"&amp;DATE(Parâmetros!$C$5,11,1))&gt;=IFERROR(INDEX($C$72:$N$78,MATCH($B19,$A$72:$A$78,0),10),0),"OK",IF(COUNTIFS('Lançar execução'!$A$3:$A$1502,$A19,'Lançar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19" s="62" t="str">
        <f aca="false">IF($A19="","",IF(DATE(Parâmetros!$C$5,12,1)-1&lt;Parâmetros!$C$7,"",IF(IFERROR(INDEX($C$72:$N$78,MATCH($B19,$A$72:$A$78,0),11),0)=0,"—",IF(COUNTIFS('Lançar execução'!$A$3:$A$1502,$A19,'Lançar execução'!$D$3:$D$1502,"Sim",'Lançar execução'!$B$3:$B$1502,"&gt;="&amp;DATE(Parâmetros!$C$5,11,1),'Lançar execução'!$B$3:$B$1502,"&lt;"&amp;DATE(Parâmetros!$C$5,12,1))&gt;=IFERROR(INDEX($C$72:$N$78,MATCH($B19,$A$72:$A$78,0),11),0),"OK",IF(COUNTIFS('Lançar execução'!$A$3:$A$1502,$A19,'Lançar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19" s="62" t="str">
        <f aca="false">IF($A19="","",IF(DATE(Parâmetros!$C$5,13,1)-1&lt;Parâmetros!$C$7,"",IF(IFERROR(INDEX($C$72:$N$78,MATCH($B19,$A$72:$A$78,0),12),0)=0,"—",IF(COUNTIFS('Lançar execução'!$A$3:$A$1502,$A19,'Lançar execução'!$D$3:$D$1502,"Sim",'Lançar execução'!$B$3:$B$1502,"&gt;="&amp;DATE(Parâmetros!$C$5,12,1),'Lançar execução'!$B$3:$B$1502,"&lt;"&amp;DATE(Parâmetros!$C$5,13,1))&gt;=IFERROR(INDEX($C$72:$N$78,MATCH($B19,$A$72:$A$78,0),12),0),"OK",IF(COUNTIFS('Lançar execução'!$A$3:$A$1502,$A19,'Lançar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19" s="63" t="str">
        <f aca="false">IF($A19="","",IF(COUNTIF($C19:$N19,"OK")+COUNTIF($C19:$N19,"Parcial")+COUNTIF($C19:$N19,"Pendente")=0,"",COUNTIF($C19:$N19,"OK")/(COUNTIF($C19:$N19,"OK")+COUNTIF($C19:$N19,"Parcial")+COUNTIF($C19:$N19,"Pendente"))*100))</f>
        <v/>
      </c>
      <c r="P19" s="47" t="n">
        <f aca="false">IF($A19="",0,IF(INDEX($C19:$N19,Painel!$T$2)="Pendente",1,0))</f>
        <v>0</v>
      </c>
      <c r="Q19" s="0" t="str">
        <f aca="false">IF($P19=0,"",SUM($P$3:$P19))</f>
        <v/>
      </c>
    </row>
    <row r="20" customFormat="false" ht="18" hidden="false" customHeight="true" outlineLevel="0" collapsed="false">
      <c r="A20" s="60" t="n">
        <f aca="false">Equipamentos!$A20</f>
        <v>0</v>
      </c>
      <c r="B20" s="61" t="n">
        <f aca="false">Equipamentos!$C20</f>
        <v>0</v>
      </c>
      <c r="C20" s="62" t="str">
        <f aca="false">IF($A20="","",IF(DATE(Parâmetros!$C$5,2,1)-1&lt;Parâmetros!$C$7,"",IF(IFERROR(INDEX($C$72:$N$78,MATCH($B20,$A$72:$A$78,0),1),0)=0,"—",IF(COUNTIFS('Lançar execução'!$A$3:$A$1502,$A20,'Lançar execução'!$D$3:$D$1502,"Sim",'Lançar execução'!$B$3:$B$1502,"&gt;="&amp;DATE(Parâmetros!$C$5,1,1),'Lançar execução'!$B$3:$B$1502,"&lt;"&amp;DATE(Parâmetros!$C$5,2,1))&gt;=IFERROR(INDEX($C$72:$N$78,MATCH($B20,$A$72:$A$78,0),1),0),"OK",IF(COUNTIFS('Lançar execução'!$A$3:$A$1502,$A20,'Lançar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0" s="62" t="str">
        <f aca="false">IF($A20="","",IF(DATE(Parâmetros!$C$5,3,1)-1&lt;Parâmetros!$C$7,"",IF(IFERROR(INDEX($C$72:$N$78,MATCH($B20,$A$72:$A$78,0),2),0)=0,"—",IF(COUNTIFS('Lançar execução'!$A$3:$A$1502,$A20,'Lançar execução'!$D$3:$D$1502,"Sim",'Lançar execução'!$B$3:$B$1502,"&gt;="&amp;DATE(Parâmetros!$C$5,2,1),'Lançar execução'!$B$3:$B$1502,"&lt;"&amp;DATE(Parâmetros!$C$5,3,1))&gt;=IFERROR(INDEX($C$72:$N$78,MATCH($B20,$A$72:$A$78,0),2),0),"OK",IF(COUNTIFS('Lançar execução'!$A$3:$A$1502,$A20,'Lançar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0" s="62" t="str">
        <f aca="false">IF($A20="","",IF(DATE(Parâmetros!$C$5,4,1)-1&lt;Parâmetros!$C$7,"",IF(IFERROR(INDEX($C$72:$N$78,MATCH($B20,$A$72:$A$78,0),3),0)=0,"—",IF(COUNTIFS('Lançar execução'!$A$3:$A$1502,$A20,'Lançar execução'!$D$3:$D$1502,"Sim",'Lançar execução'!$B$3:$B$1502,"&gt;="&amp;DATE(Parâmetros!$C$5,3,1),'Lançar execução'!$B$3:$B$1502,"&lt;"&amp;DATE(Parâmetros!$C$5,4,1))&gt;=IFERROR(INDEX($C$72:$N$78,MATCH($B20,$A$72:$A$78,0),3),0),"OK",IF(COUNTIFS('Lançar execução'!$A$3:$A$1502,$A20,'Lançar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0" s="62" t="str">
        <f aca="false">IF($A20="","",IF(DATE(Parâmetros!$C$5,5,1)-1&lt;Parâmetros!$C$7,"",IF(IFERROR(INDEX($C$72:$N$78,MATCH($B20,$A$72:$A$78,0),4),0)=0,"—",IF(COUNTIFS('Lançar execução'!$A$3:$A$1502,$A20,'Lançar execução'!$D$3:$D$1502,"Sim",'Lançar execução'!$B$3:$B$1502,"&gt;="&amp;DATE(Parâmetros!$C$5,4,1),'Lançar execução'!$B$3:$B$1502,"&lt;"&amp;DATE(Parâmetros!$C$5,5,1))&gt;=IFERROR(INDEX($C$72:$N$78,MATCH($B20,$A$72:$A$78,0),4),0),"OK",IF(COUNTIFS('Lançar execução'!$A$3:$A$1502,$A20,'Lançar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0" s="62" t="str">
        <f aca="false">IF($A20="","",IF(DATE(Parâmetros!$C$5,6,1)-1&lt;Parâmetros!$C$7,"",IF(IFERROR(INDEX($C$72:$N$78,MATCH($B20,$A$72:$A$78,0),5),0)=0,"—",IF(COUNTIFS('Lançar execução'!$A$3:$A$1502,$A20,'Lançar execução'!$D$3:$D$1502,"Sim",'Lançar execução'!$B$3:$B$1502,"&gt;="&amp;DATE(Parâmetros!$C$5,5,1),'Lançar execução'!$B$3:$B$1502,"&lt;"&amp;DATE(Parâmetros!$C$5,6,1))&gt;=IFERROR(INDEX($C$72:$N$78,MATCH($B20,$A$72:$A$78,0),5),0),"OK",IF(COUNTIFS('Lançar execução'!$A$3:$A$1502,$A20,'Lançar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0" s="62" t="str">
        <f aca="false">IF($A20="","",IF(DATE(Parâmetros!$C$5,7,1)-1&lt;Parâmetros!$C$7,"",IF(IFERROR(INDEX($C$72:$N$78,MATCH($B20,$A$72:$A$78,0),6),0)=0,"—",IF(COUNTIFS('Lançar execução'!$A$3:$A$1502,$A20,'Lançar execução'!$D$3:$D$1502,"Sim",'Lançar execução'!$B$3:$B$1502,"&gt;="&amp;DATE(Parâmetros!$C$5,6,1),'Lançar execução'!$B$3:$B$1502,"&lt;"&amp;DATE(Parâmetros!$C$5,7,1))&gt;=IFERROR(INDEX($C$72:$N$78,MATCH($B20,$A$72:$A$78,0),6),0),"OK",IF(COUNTIFS('Lançar execução'!$A$3:$A$1502,$A20,'Lançar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0" s="62" t="str">
        <f aca="false">IF($A20="","",IF(DATE(Parâmetros!$C$5,8,1)-1&lt;Parâmetros!$C$7,"",IF(IFERROR(INDEX($C$72:$N$78,MATCH($B20,$A$72:$A$78,0),7),0)=0,"—",IF(COUNTIFS('Lançar execução'!$A$3:$A$1502,$A20,'Lançar execução'!$D$3:$D$1502,"Sim",'Lançar execução'!$B$3:$B$1502,"&gt;="&amp;DATE(Parâmetros!$C$5,7,1),'Lançar execução'!$B$3:$B$1502,"&lt;"&amp;DATE(Parâmetros!$C$5,8,1))&gt;=IFERROR(INDEX($C$72:$N$78,MATCH($B20,$A$72:$A$78,0),7),0),"OK",IF(COUNTIFS('Lançar execução'!$A$3:$A$1502,$A20,'Lançar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0" s="62" t="str">
        <f aca="false">IF($A20="","",IF(DATE(Parâmetros!$C$5,9,1)-1&lt;Parâmetros!$C$7,"",IF(IFERROR(INDEX($C$72:$N$78,MATCH($B20,$A$72:$A$78,0),8),0)=0,"—",IF(COUNTIFS('Lançar execução'!$A$3:$A$1502,$A20,'Lançar execução'!$D$3:$D$1502,"Sim",'Lançar execução'!$B$3:$B$1502,"&gt;="&amp;DATE(Parâmetros!$C$5,8,1),'Lançar execução'!$B$3:$B$1502,"&lt;"&amp;DATE(Parâmetros!$C$5,9,1))&gt;=IFERROR(INDEX($C$72:$N$78,MATCH($B20,$A$72:$A$78,0),8),0),"OK",IF(COUNTIFS('Lançar execução'!$A$3:$A$1502,$A20,'Lançar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0" s="62" t="str">
        <f aca="false">IF($A20="","",IF(DATE(Parâmetros!$C$5,10,1)-1&lt;Parâmetros!$C$7,"",IF(IFERROR(INDEX($C$72:$N$78,MATCH($B20,$A$72:$A$78,0),9),0)=0,"—",IF(COUNTIFS('Lançar execução'!$A$3:$A$1502,$A20,'Lançar execução'!$D$3:$D$1502,"Sim",'Lançar execução'!$B$3:$B$1502,"&gt;="&amp;DATE(Parâmetros!$C$5,9,1),'Lançar execução'!$B$3:$B$1502,"&lt;"&amp;DATE(Parâmetros!$C$5,10,1))&gt;=IFERROR(INDEX($C$72:$N$78,MATCH($B20,$A$72:$A$78,0),9),0),"OK",IF(COUNTIFS('Lançar execução'!$A$3:$A$1502,$A20,'Lançar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0" s="62" t="str">
        <f aca="false">IF($A20="","",IF(DATE(Parâmetros!$C$5,11,1)-1&lt;Parâmetros!$C$7,"",IF(IFERROR(INDEX($C$72:$N$78,MATCH($B20,$A$72:$A$78,0),10),0)=0,"—",IF(COUNTIFS('Lançar execução'!$A$3:$A$1502,$A20,'Lançar execução'!$D$3:$D$1502,"Sim",'Lançar execução'!$B$3:$B$1502,"&gt;="&amp;DATE(Parâmetros!$C$5,10,1),'Lançar execução'!$B$3:$B$1502,"&lt;"&amp;DATE(Parâmetros!$C$5,11,1))&gt;=IFERROR(INDEX($C$72:$N$78,MATCH($B20,$A$72:$A$78,0),10),0),"OK",IF(COUNTIFS('Lançar execução'!$A$3:$A$1502,$A20,'Lançar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0" s="62" t="str">
        <f aca="false">IF($A20="","",IF(DATE(Parâmetros!$C$5,12,1)-1&lt;Parâmetros!$C$7,"",IF(IFERROR(INDEX($C$72:$N$78,MATCH($B20,$A$72:$A$78,0),11),0)=0,"—",IF(COUNTIFS('Lançar execução'!$A$3:$A$1502,$A20,'Lançar execução'!$D$3:$D$1502,"Sim",'Lançar execução'!$B$3:$B$1502,"&gt;="&amp;DATE(Parâmetros!$C$5,11,1),'Lançar execução'!$B$3:$B$1502,"&lt;"&amp;DATE(Parâmetros!$C$5,12,1))&gt;=IFERROR(INDEX($C$72:$N$78,MATCH($B20,$A$72:$A$78,0),11),0),"OK",IF(COUNTIFS('Lançar execução'!$A$3:$A$1502,$A20,'Lançar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0" s="62" t="str">
        <f aca="false">IF($A20="","",IF(DATE(Parâmetros!$C$5,13,1)-1&lt;Parâmetros!$C$7,"",IF(IFERROR(INDEX($C$72:$N$78,MATCH($B20,$A$72:$A$78,0),12),0)=0,"—",IF(COUNTIFS('Lançar execução'!$A$3:$A$1502,$A20,'Lançar execução'!$D$3:$D$1502,"Sim",'Lançar execução'!$B$3:$B$1502,"&gt;="&amp;DATE(Parâmetros!$C$5,12,1),'Lançar execução'!$B$3:$B$1502,"&lt;"&amp;DATE(Parâmetros!$C$5,13,1))&gt;=IFERROR(INDEX($C$72:$N$78,MATCH($B20,$A$72:$A$78,0),12),0),"OK",IF(COUNTIFS('Lançar execução'!$A$3:$A$1502,$A20,'Lançar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0" s="63" t="str">
        <f aca="false">IF($A20="","",IF(COUNTIF($C20:$N20,"OK")+COUNTIF($C20:$N20,"Parcial")+COUNTIF($C20:$N20,"Pendente")=0,"",COUNTIF($C20:$N20,"OK")/(COUNTIF($C20:$N20,"OK")+COUNTIF($C20:$N20,"Parcial")+COUNTIF($C20:$N20,"Pendente"))*100))</f>
        <v/>
      </c>
      <c r="P20" s="47" t="n">
        <f aca="false">IF($A20="",0,IF(INDEX($C20:$N20,Painel!$T$2)="Pendente",1,0))</f>
        <v>0</v>
      </c>
      <c r="Q20" s="0" t="str">
        <f aca="false">IF($P20=0,"",SUM($P$3:$P20))</f>
        <v/>
      </c>
    </row>
    <row r="21" customFormat="false" ht="18" hidden="false" customHeight="true" outlineLevel="0" collapsed="false">
      <c r="A21" s="60" t="n">
        <f aca="false">Equipamentos!$A21</f>
        <v>0</v>
      </c>
      <c r="B21" s="61" t="n">
        <f aca="false">Equipamentos!$C21</f>
        <v>0</v>
      </c>
      <c r="C21" s="62" t="str">
        <f aca="false">IF($A21="","",IF(DATE(Parâmetros!$C$5,2,1)-1&lt;Parâmetros!$C$7,"",IF(IFERROR(INDEX($C$72:$N$78,MATCH($B21,$A$72:$A$78,0),1),0)=0,"—",IF(COUNTIFS('Lançar execução'!$A$3:$A$1502,$A21,'Lançar execução'!$D$3:$D$1502,"Sim",'Lançar execução'!$B$3:$B$1502,"&gt;="&amp;DATE(Parâmetros!$C$5,1,1),'Lançar execução'!$B$3:$B$1502,"&lt;"&amp;DATE(Parâmetros!$C$5,2,1))&gt;=IFERROR(INDEX($C$72:$N$78,MATCH($B21,$A$72:$A$78,0),1),0),"OK",IF(COUNTIFS('Lançar execução'!$A$3:$A$1502,$A21,'Lançar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1" s="62" t="str">
        <f aca="false">IF($A21="","",IF(DATE(Parâmetros!$C$5,3,1)-1&lt;Parâmetros!$C$7,"",IF(IFERROR(INDEX($C$72:$N$78,MATCH($B21,$A$72:$A$78,0),2),0)=0,"—",IF(COUNTIFS('Lançar execução'!$A$3:$A$1502,$A21,'Lançar execução'!$D$3:$D$1502,"Sim",'Lançar execução'!$B$3:$B$1502,"&gt;="&amp;DATE(Parâmetros!$C$5,2,1),'Lançar execução'!$B$3:$B$1502,"&lt;"&amp;DATE(Parâmetros!$C$5,3,1))&gt;=IFERROR(INDEX($C$72:$N$78,MATCH($B21,$A$72:$A$78,0),2),0),"OK",IF(COUNTIFS('Lançar execução'!$A$3:$A$1502,$A21,'Lançar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1" s="62" t="str">
        <f aca="false">IF($A21="","",IF(DATE(Parâmetros!$C$5,4,1)-1&lt;Parâmetros!$C$7,"",IF(IFERROR(INDEX($C$72:$N$78,MATCH($B21,$A$72:$A$78,0),3),0)=0,"—",IF(COUNTIFS('Lançar execução'!$A$3:$A$1502,$A21,'Lançar execução'!$D$3:$D$1502,"Sim",'Lançar execução'!$B$3:$B$1502,"&gt;="&amp;DATE(Parâmetros!$C$5,3,1),'Lançar execução'!$B$3:$B$1502,"&lt;"&amp;DATE(Parâmetros!$C$5,4,1))&gt;=IFERROR(INDEX($C$72:$N$78,MATCH($B21,$A$72:$A$78,0),3),0),"OK",IF(COUNTIFS('Lançar execução'!$A$3:$A$1502,$A21,'Lançar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1" s="62" t="str">
        <f aca="false">IF($A21="","",IF(DATE(Parâmetros!$C$5,5,1)-1&lt;Parâmetros!$C$7,"",IF(IFERROR(INDEX($C$72:$N$78,MATCH($B21,$A$72:$A$78,0),4),0)=0,"—",IF(COUNTIFS('Lançar execução'!$A$3:$A$1502,$A21,'Lançar execução'!$D$3:$D$1502,"Sim",'Lançar execução'!$B$3:$B$1502,"&gt;="&amp;DATE(Parâmetros!$C$5,4,1),'Lançar execução'!$B$3:$B$1502,"&lt;"&amp;DATE(Parâmetros!$C$5,5,1))&gt;=IFERROR(INDEX($C$72:$N$78,MATCH($B21,$A$72:$A$78,0),4),0),"OK",IF(COUNTIFS('Lançar execução'!$A$3:$A$1502,$A21,'Lançar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1" s="62" t="str">
        <f aca="false">IF($A21="","",IF(DATE(Parâmetros!$C$5,6,1)-1&lt;Parâmetros!$C$7,"",IF(IFERROR(INDEX($C$72:$N$78,MATCH($B21,$A$72:$A$78,0),5),0)=0,"—",IF(COUNTIFS('Lançar execução'!$A$3:$A$1502,$A21,'Lançar execução'!$D$3:$D$1502,"Sim",'Lançar execução'!$B$3:$B$1502,"&gt;="&amp;DATE(Parâmetros!$C$5,5,1),'Lançar execução'!$B$3:$B$1502,"&lt;"&amp;DATE(Parâmetros!$C$5,6,1))&gt;=IFERROR(INDEX($C$72:$N$78,MATCH($B21,$A$72:$A$78,0),5),0),"OK",IF(COUNTIFS('Lançar execução'!$A$3:$A$1502,$A21,'Lançar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1" s="62" t="str">
        <f aca="false">IF($A21="","",IF(DATE(Parâmetros!$C$5,7,1)-1&lt;Parâmetros!$C$7,"",IF(IFERROR(INDEX($C$72:$N$78,MATCH($B21,$A$72:$A$78,0),6),0)=0,"—",IF(COUNTIFS('Lançar execução'!$A$3:$A$1502,$A21,'Lançar execução'!$D$3:$D$1502,"Sim",'Lançar execução'!$B$3:$B$1502,"&gt;="&amp;DATE(Parâmetros!$C$5,6,1),'Lançar execução'!$B$3:$B$1502,"&lt;"&amp;DATE(Parâmetros!$C$5,7,1))&gt;=IFERROR(INDEX($C$72:$N$78,MATCH($B21,$A$72:$A$78,0),6),0),"OK",IF(COUNTIFS('Lançar execução'!$A$3:$A$1502,$A21,'Lançar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1" s="62" t="str">
        <f aca="false">IF($A21="","",IF(DATE(Parâmetros!$C$5,8,1)-1&lt;Parâmetros!$C$7,"",IF(IFERROR(INDEX($C$72:$N$78,MATCH($B21,$A$72:$A$78,0),7),0)=0,"—",IF(COUNTIFS('Lançar execução'!$A$3:$A$1502,$A21,'Lançar execução'!$D$3:$D$1502,"Sim",'Lançar execução'!$B$3:$B$1502,"&gt;="&amp;DATE(Parâmetros!$C$5,7,1),'Lançar execução'!$B$3:$B$1502,"&lt;"&amp;DATE(Parâmetros!$C$5,8,1))&gt;=IFERROR(INDEX($C$72:$N$78,MATCH($B21,$A$72:$A$78,0),7),0),"OK",IF(COUNTIFS('Lançar execução'!$A$3:$A$1502,$A21,'Lançar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1" s="62" t="str">
        <f aca="false">IF($A21="","",IF(DATE(Parâmetros!$C$5,9,1)-1&lt;Parâmetros!$C$7,"",IF(IFERROR(INDEX($C$72:$N$78,MATCH($B21,$A$72:$A$78,0),8),0)=0,"—",IF(COUNTIFS('Lançar execução'!$A$3:$A$1502,$A21,'Lançar execução'!$D$3:$D$1502,"Sim",'Lançar execução'!$B$3:$B$1502,"&gt;="&amp;DATE(Parâmetros!$C$5,8,1),'Lançar execução'!$B$3:$B$1502,"&lt;"&amp;DATE(Parâmetros!$C$5,9,1))&gt;=IFERROR(INDEX($C$72:$N$78,MATCH($B21,$A$72:$A$78,0),8),0),"OK",IF(COUNTIFS('Lançar execução'!$A$3:$A$1502,$A21,'Lançar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1" s="62" t="str">
        <f aca="false">IF($A21="","",IF(DATE(Parâmetros!$C$5,10,1)-1&lt;Parâmetros!$C$7,"",IF(IFERROR(INDEX($C$72:$N$78,MATCH($B21,$A$72:$A$78,0),9),0)=0,"—",IF(COUNTIFS('Lançar execução'!$A$3:$A$1502,$A21,'Lançar execução'!$D$3:$D$1502,"Sim",'Lançar execução'!$B$3:$B$1502,"&gt;="&amp;DATE(Parâmetros!$C$5,9,1),'Lançar execução'!$B$3:$B$1502,"&lt;"&amp;DATE(Parâmetros!$C$5,10,1))&gt;=IFERROR(INDEX($C$72:$N$78,MATCH($B21,$A$72:$A$78,0),9),0),"OK",IF(COUNTIFS('Lançar execução'!$A$3:$A$1502,$A21,'Lançar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1" s="62" t="str">
        <f aca="false">IF($A21="","",IF(DATE(Parâmetros!$C$5,11,1)-1&lt;Parâmetros!$C$7,"",IF(IFERROR(INDEX($C$72:$N$78,MATCH($B21,$A$72:$A$78,0),10),0)=0,"—",IF(COUNTIFS('Lançar execução'!$A$3:$A$1502,$A21,'Lançar execução'!$D$3:$D$1502,"Sim",'Lançar execução'!$B$3:$B$1502,"&gt;="&amp;DATE(Parâmetros!$C$5,10,1),'Lançar execução'!$B$3:$B$1502,"&lt;"&amp;DATE(Parâmetros!$C$5,11,1))&gt;=IFERROR(INDEX($C$72:$N$78,MATCH($B21,$A$72:$A$78,0),10),0),"OK",IF(COUNTIFS('Lançar execução'!$A$3:$A$1502,$A21,'Lançar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1" s="62" t="str">
        <f aca="false">IF($A21="","",IF(DATE(Parâmetros!$C$5,12,1)-1&lt;Parâmetros!$C$7,"",IF(IFERROR(INDEX($C$72:$N$78,MATCH($B21,$A$72:$A$78,0),11),0)=0,"—",IF(COUNTIFS('Lançar execução'!$A$3:$A$1502,$A21,'Lançar execução'!$D$3:$D$1502,"Sim",'Lançar execução'!$B$3:$B$1502,"&gt;="&amp;DATE(Parâmetros!$C$5,11,1),'Lançar execução'!$B$3:$B$1502,"&lt;"&amp;DATE(Parâmetros!$C$5,12,1))&gt;=IFERROR(INDEX($C$72:$N$78,MATCH($B21,$A$72:$A$78,0),11),0),"OK",IF(COUNTIFS('Lançar execução'!$A$3:$A$1502,$A21,'Lançar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1" s="62" t="str">
        <f aca="false">IF($A21="","",IF(DATE(Parâmetros!$C$5,13,1)-1&lt;Parâmetros!$C$7,"",IF(IFERROR(INDEX($C$72:$N$78,MATCH($B21,$A$72:$A$78,0),12),0)=0,"—",IF(COUNTIFS('Lançar execução'!$A$3:$A$1502,$A21,'Lançar execução'!$D$3:$D$1502,"Sim",'Lançar execução'!$B$3:$B$1502,"&gt;="&amp;DATE(Parâmetros!$C$5,12,1),'Lançar execução'!$B$3:$B$1502,"&lt;"&amp;DATE(Parâmetros!$C$5,13,1))&gt;=IFERROR(INDEX($C$72:$N$78,MATCH($B21,$A$72:$A$78,0),12),0),"OK",IF(COUNTIFS('Lançar execução'!$A$3:$A$1502,$A21,'Lançar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1" s="63" t="str">
        <f aca="false">IF($A21="","",IF(COUNTIF($C21:$N21,"OK")+COUNTIF($C21:$N21,"Parcial")+COUNTIF($C21:$N21,"Pendente")=0,"",COUNTIF($C21:$N21,"OK")/(COUNTIF($C21:$N21,"OK")+COUNTIF($C21:$N21,"Parcial")+COUNTIF($C21:$N21,"Pendente"))*100))</f>
        <v/>
      </c>
      <c r="P21" s="47" t="n">
        <f aca="false">IF($A21="",0,IF(INDEX($C21:$N21,Painel!$T$2)="Pendente",1,0))</f>
        <v>0</v>
      </c>
      <c r="Q21" s="0" t="str">
        <f aca="false">IF($P21=0,"",SUM($P$3:$P21))</f>
        <v/>
      </c>
    </row>
    <row r="22" customFormat="false" ht="18" hidden="false" customHeight="true" outlineLevel="0" collapsed="false">
      <c r="A22" s="60" t="n">
        <f aca="false">Equipamentos!$A22</f>
        <v>0</v>
      </c>
      <c r="B22" s="61" t="n">
        <f aca="false">Equipamentos!$C22</f>
        <v>0</v>
      </c>
      <c r="C22" s="62" t="str">
        <f aca="false">IF($A22="","",IF(DATE(Parâmetros!$C$5,2,1)-1&lt;Parâmetros!$C$7,"",IF(IFERROR(INDEX($C$72:$N$78,MATCH($B22,$A$72:$A$78,0),1),0)=0,"—",IF(COUNTIFS('Lançar execução'!$A$3:$A$1502,$A22,'Lançar execução'!$D$3:$D$1502,"Sim",'Lançar execução'!$B$3:$B$1502,"&gt;="&amp;DATE(Parâmetros!$C$5,1,1),'Lançar execução'!$B$3:$B$1502,"&lt;"&amp;DATE(Parâmetros!$C$5,2,1))&gt;=IFERROR(INDEX($C$72:$N$78,MATCH($B22,$A$72:$A$78,0),1),0),"OK",IF(COUNTIFS('Lançar execução'!$A$3:$A$1502,$A22,'Lançar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2" s="62" t="str">
        <f aca="false">IF($A22="","",IF(DATE(Parâmetros!$C$5,3,1)-1&lt;Parâmetros!$C$7,"",IF(IFERROR(INDEX($C$72:$N$78,MATCH($B22,$A$72:$A$78,0),2),0)=0,"—",IF(COUNTIFS('Lançar execução'!$A$3:$A$1502,$A22,'Lançar execução'!$D$3:$D$1502,"Sim",'Lançar execução'!$B$3:$B$1502,"&gt;="&amp;DATE(Parâmetros!$C$5,2,1),'Lançar execução'!$B$3:$B$1502,"&lt;"&amp;DATE(Parâmetros!$C$5,3,1))&gt;=IFERROR(INDEX($C$72:$N$78,MATCH($B22,$A$72:$A$78,0),2),0),"OK",IF(COUNTIFS('Lançar execução'!$A$3:$A$1502,$A22,'Lançar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2" s="62" t="str">
        <f aca="false">IF($A22="","",IF(DATE(Parâmetros!$C$5,4,1)-1&lt;Parâmetros!$C$7,"",IF(IFERROR(INDEX($C$72:$N$78,MATCH($B22,$A$72:$A$78,0),3),0)=0,"—",IF(COUNTIFS('Lançar execução'!$A$3:$A$1502,$A22,'Lançar execução'!$D$3:$D$1502,"Sim",'Lançar execução'!$B$3:$B$1502,"&gt;="&amp;DATE(Parâmetros!$C$5,3,1),'Lançar execução'!$B$3:$B$1502,"&lt;"&amp;DATE(Parâmetros!$C$5,4,1))&gt;=IFERROR(INDEX($C$72:$N$78,MATCH($B22,$A$72:$A$78,0),3),0),"OK",IF(COUNTIFS('Lançar execução'!$A$3:$A$1502,$A22,'Lançar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2" s="62" t="str">
        <f aca="false">IF($A22="","",IF(DATE(Parâmetros!$C$5,5,1)-1&lt;Parâmetros!$C$7,"",IF(IFERROR(INDEX($C$72:$N$78,MATCH($B22,$A$72:$A$78,0),4),0)=0,"—",IF(COUNTIFS('Lançar execução'!$A$3:$A$1502,$A22,'Lançar execução'!$D$3:$D$1502,"Sim",'Lançar execução'!$B$3:$B$1502,"&gt;="&amp;DATE(Parâmetros!$C$5,4,1),'Lançar execução'!$B$3:$B$1502,"&lt;"&amp;DATE(Parâmetros!$C$5,5,1))&gt;=IFERROR(INDEX($C$72:$N$78,MATCH($B22,$A$72:$A$78,0),4),0),"OK",IF(COUNTIFS('Lançar execução'!$A$3:$A$1502,$A22,'Lançar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2" s="62" t="str">
        <f aca="false">IF($A22="","",IF(DATE(Parâmetros!$C$5,6,1)-1&lt;Parâmetros!$C$7,"",IF(IFERROR(INDEX($C$72:$N$78,MATCH($B22,$A$72:$A$78,0),5),0)=0,"—",IF(COUNTIFS('Lançar execução'!$A$3:$A$1502,$A22,'Lançar execução'!$D$3:$D$1502,"Sim",'Lançar execução'!$B$3:$B$1502,"&gt;="&amp;DATE(Parâmetros!$C$5,5,1),'Lançar execução'!$B$3:$B$1502,"&lt;"&amp;DATE(Parâmetros!$C$5,6,1))&gt;=IFERROR(INDEX($C$72:$N$78,MATCH($B22,$A$72:$A$78,0),5),0),"OK",IF(COUNTIFS('Lançar execução'!$A$3:$A$1502,$A22,'Lançar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2" s="62" t="str">
        <f aca="false">IF($A22="","",IF(DATE(Parâmetros!$C$5,7,1)-1&lt;Parâmetros!$C$7,"",IF(IFERROR(INDEX($C$72:$N$78,MATCH($B22,$A$72:$A$78,0),6),0)=0,"—",IF(COUNTIFS('Lançar execução'!$A$3:$A$1502,$A22,'Lançar execução'!$D$3:$D$1502,"Sim",'Lançar execução'!$B$3:$B$1502,"&gt;="&amp;DATE(Parâmetros!$C$5,6,1),'Lançar execução'!$B$3:$B$1502,"&lt;"&amp;DATE(Parâmetros!$C$5,7,1))&gt;=IFERROR(INDEX($C$72:$N$78,MATCH($B22,$A$72:$A$78,0),6),0),"OK",IF(COUNTIFS('Lançar execução'!$A$3:$A$1502,$A22,'Lançar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2" s="62" t="str">
        <f aca="false">IF($A22="","",IF(DATE(Parâmetros!$C$5,8,1)-1&lt;Parâmetros!$C$7,"",IF(IFERROR(INDEX($C$72:$N$78,MATCH($B22,$A$72:$A$78,0),7),0)=0,"—",IF(COUNTIFS('Lançar execução'!$A$3:$A$1502,$A22,'Lançar execução'!$D$3:$D$1502,"Sim",'Lançar execução'!$B$3:$B$1502,"&gt;="&amp;DATE(Parâmetros!$C$5,7,1),'Lançar execução'!$B$3:$B$1502,"&lt;"&amp;DATE(Parâmetros!$C$5,8,1))&gt;=IFERROR(INDEX($C$72:$N$78,MATCH($B22,$A$72:$A$78,0),7),0),"OK",IF(COUNTIFS('Lançar execução'!$A$3:$A$1502,$A22,'Lançar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2" s="62" t="str">
        <f aca="false">IF($A22="","",IF(DATE(Parâmetros!$C$5,9,1)-1&lt;Parâmetros!$C$7,"",IF(IFERROR(INDEX($C$72:$N$78,MATCH($B22,$A$72:$A$78,0),8),0)=0,"—",IF(COUNTIFS('Lançar execução'!$A$3:$A$1502,$A22,'Lançar execução'!$D$3:$D$1502,"Sim",'Lançar execução'!$B$3:$B$1502,"&gt;="&amp;DATE(Parâmetros!$C$5,8,1),'Lançar execução'!$B$3:$B$1502,"&lt;"&amp;DATE(Parâmetros!$C$5,9,1))&gt;=IFERROR(INDEX($C$72:$N$78,MATCH($B22,$A$72:$A$78,0),8),0),"OK",IF(COUNTIFS('Lançar execução'!$A$3:$A$1502,$A22,'Lançar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2" s="62" t="str">
        <f aca="false">IF($A22="","",IF(DATE(Parâmetros!$C$5,10,1)-1&lt;Parâmetros!$C$7,"",IF(IFERROR(INDEX($C$72:$N$78,MATCH($B22,$A$72:$A$78,0),9),0)=0,"—",IF(COUNTIFS('Lançar execução'!$A$3:$A$1502,$A22,'Lançar execução'!$D$3:$D$1502,"Sim",'Lançar execução'!$B$3:$B$1502,"&gt;="&amp;DATE(Parâmetros!$C$5,9,1),'Lançar execução'!$B$3:$B$1502,"&lt;"&amp;DATE(Parâmetros!$C$5,10,1))&gt;=IFERROR(INDEX($C$72:$N$78,MATCH($B22,$A$72:$A$78,0),9),0),"OK",IF(COUNTIFS('Lançar execução'!$A$3:$A$1502,$A22,'Lançar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2" s="62" t="str">
        <f aca="false">IF($A22="","",IF(DATE(Parâmetros!$C$5,11,1)-1&lt;Parâmetros!$C$7,"",IF(IFERROR(INDEX($C$72:$N$78,MATCH($B22,$A$72:$A$78,0),10),0)=0,"—",IF(COUNTIFS('Lançar execução'!$A$3:$A$1502,$A22,'Lançar execução'!$D$3:$D$1502,"Sim",'Lançar execução'!$B$3:$B$1502,"&gt;="&amp;DATE(Parâmetros!$C$5,10,1),'Lançar execução'!$B$3:$B$1502,"&lt;"&amp;DATE(Parâmetros!$C$5,11,1))&gt;=IFERROR(INDEX($C$72:$N$78,MATCH($B22,$A$72:$A$78,0),10),0),"OK",IF(COUNTIFS('Lançar execução'!$A$3:$A$1502,$A22,'Lançar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2" s="62" t="str">
        <f aca="false">IF($A22="","",IF(DATE(Parâmetros!$C$5,12,1)-1&lt;Parâmetros!$C$7,"",IF(IFERROR(INDEX($C$72:$N$78,MATCH($B22,$A$72:$A$78,0),11),0)=0,"—",IF(COUNTIFS('Lançar execução'!$A$3:$A$1502,$A22,'Lançar execução'!$D$3:$D$1502,"Sim",'Lançar execução'!$B$3:$B$1502,"&gt;="&amp;DATE(Parâmetros!$C$5,11,1),'Lançar execução'!$B$3:$B$1502,"&lt;"&amp;DATE(Parâmetros!$C$5,12,1))&gt;=IFERROR(INDEX($C$72:$N$78,MATCH($B22,$A$72:$A$78,0),11),0),"OK",IF(COUNTIFS('Lançar execução'!$A$3:$A$1502,$A22,'Lançar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2" s="62" t="str">
        <f aca="false">IF($A22="","",IF(DATE(Parâmetros!$C$5,13,1)-1&lt;Parâmetros!$C$7,"",IF(IFERROR(INDEX($C$72:$N$78,MATCH($B22,$A$72:$A$78,0),12),0)=0,"—",IF(COUNTIFS('Lançar execução'!$A$3:$A$1502,$A22,'Lançar execução'!$D$3:$D$1502,"Sim",'Lançar execução'!$B$3:$B$1502,"&gt;="&amp;DATE(Parâmetros!$C$5,12,1),'Lançar execução'!$B$3:$B$1502,"&lt;"&amp;DATE(Parâmetros!$C$5,13,1))&gt;=IFERROR(INDEX($C$72:$N$78,MATCH($B22,$A$72:$A$78,0),12),0),"OK",IF(COUNTIFS('Lançar execução'!$A$3:$A$1502,$A22,'Lançar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2" s="63" t="str">
        <f aca="false">IF($A22="","",IF(COUNTIF($C22:$N22,"OK")+COUNTIF($C22:$N22,"Parcial")+COUNTIF($C22:$N22,"Pendente")=0,"",COUNTIF($C22:$N22,"OK")/(COUNTIF($C22:$N22,"OK")+COUNTIF($C22:$N22,"Parcial")+COUNTIF($C22:$N22,"Pendente"))*100))</f>
        <v/>
      </c>
      <c r="P22" s="47" t="n">
        <f aca="false">IF($A22="",0,IF(INDEX($C22:$N22,Painel!$T$2)="Pendente",1,0))</f>
        <v>0</v>
      </c>
      <c r="Q22" s="0" t="str">
        <f aca="false">IF($P22=0,"",SUM($P$3:$P22))</f>
        <v/>
      </c>
    </row>
    <row r="23" customFormat="false" ht="18" hidden="false" customHeight="true" outlineLevel="0" collapsed="false">
      <c r="A23" s="60" t="n">
        <f aca="false">Equipamentos!$A23</f>
        <v>0</v>
      </c>
      <c r="B23" s="61" t="n">
        <f aca="false">Equipamentos!$C23</f>
        <v>0</v>
      </c>
      <c r="C23" s="62" t="str">
        <f aca="false">IF($A23="","",IF(DATE(Parâmetros!$C$5,2,1)-1&lt;Parâmetros!$C$7,"",IF(IFERROR(INDEX($C$72:$N$78,MATCH($B23,$A$72:$A$78,0),1),0)=0,"—",IF(COUNTIFS('Lançar execução'!$A$3:$A$1502,$A23,'Lançar execução'!$D$3:$D$1502,"Sim",'Lançar execução'!$B$3:$B$1502,"&gt;="&amp;DATE(Parâmetros!$C$5,1,1),'Lançar execução'!$B$3:$B$1502,"&lt;"&amp;DATE(Parâmetros!$C$5,2,1))&gt;=IFERROR(INDEX($C$72:$N$78,MATCH($B23,$A$72:$A$78,0),1),0),"OK",IF(COUNTIFS('Lançar execução'!$A$3:$A$1502,$A23,'Lançar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3" s="62" t="str">
        <f aca="false">IF($A23="","",IF(DATE(Parâmetros!$C$5,3,1)-1&lt;Parâmetros!$C$7,"",IF(IFERROR(INDEX($C$72:$N$78,MATCH($B23,$A$72:$A$78,0),2),0)=0,"—",IF(COUNTIFS('Lançar execução'!$A$3:$A$1502,$A23,'Lançar execução'!$D$3:$D$1502,"Sim",'Lançar execução'!$B$3:$B$1502,"&gt;="&amp;DATE(Parâmetros!$C$5,2,1),'Lançar execução'!$B$3:$B$1502,"&lt;"&amp;DATE(Parâmetros!$C$5,3,1))&gt;=IFERROR(INDEX($C$72:$N$78,MATCH($B23,$A$72:$A$78,0),2),0),"OK",IF(COUNTIFS('Lançar execução'!$A$3:$A$1502,$A23,'Lançar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3" s="62" t="str">
        <f aca="false">IF($A23="","",IF(DATE(Parâmetros!$C$5,4,1)-1&lt;Parâmetros!$C$7,"",IF(IFERROR(INDEX($C$72:$N$78,MATCH($B23,$A$72:$A$78,0),3),0)=0,"—",IF(COUNTIFS('Lançar execução'!$A$3:$A$1502,$A23,'Lançar execução'!$D$3:$D$1502,"Sim",'Lançar execução'!$B$3:$B$1502,"&gt;="&amp;DATE(Parâmetros!$C$5,3,1),'Lançar execução'!$B$3:$B$1502,"&lt;"&amp;DATE(Parâmetros!$C$5,4,1))&gt;=IFERROR(INDEX($C$72:$N$78,MATCH($B23,$A$72:$A$78,0),3),0),"OK",IF(COUNTIFS('Lançar execução'!$A$3:$A$1502,$A23,'Lançar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3" s="62" t="str">
        <f aca="false">IF($A23="","",IF(DATE(Parâmetros!$C$5,5,1)-1&lt;Parâmetros!$C$7,"",IF(IFERROR(INDEX($C$72:$N$78,MATCH($B23,$A$72:$A$78,0),4),0)=0,"—",IF(COUNTIFS('Lançar execução'!$A$3:$A$1502,$A23,'Lançar execução'!$D$3:$D$1502,"Sim",'Lançar execução'!$B$3:$B$1502,"&gt;="&amp;DATE(Parâmetros!$C$5,4,1),'Lançar execução'!$B$3:$B$1502,"&lt;"&amp;DATE(Parâmetros!$C$5,5,1))&gt;=IFERROR(INDEX($C$72:$N$78,MATCH($B23,$A$72:$A$78,0),4),0),"OK",IF(COUNTIFS('Lançar execução'!$A$3:$A$1502,$A23,'Lançar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3" s="62" t="str">
        <f aca="false">IF($A23="","",IF(DATE(Parâmetros!$C$5,6,1)-1&lt;Parâmetros!$C$7,"",IF(IFERROR(INDEX($C$72:$N$78,MATCH($B23,$A$72:$A$78,0),5),0)=0,"—",IF(COUNTIFS('Lançar execução'!$A$3:$A$1502,$A23,'Lançar execução'!$D$3:$D$1502,"Sim",'Lançar execução'!$B$3:$B$1502,"&gt;="&amp;DATE(Parâmetros!$C$5,5,1),'Lançar execução'!$B$3:$B$1502,"&lt;"&amp;DATE(Parâmetros!$C$5,6,1))&gt;=IFERROR(INDEX($C$72:$N$78,MATCH($B23,$A$72:$A$78,0),5),0),"OK",IF(COUNTIFS('Lançar execução'!$A$3:$A$1502,$A23,'Lançar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3" s="62" t="str">
        <f aca="false">IF($A23="","",IF(DATE(Parâmetros!$C$5,7,1)-1&lt;Parâmetros!$C$7,"",IF(IFERROR(INDEX($C$72:$N$78,MATCH($B23,$A$72:$A$78,0),6),0)=0,"—",IF(COUNTIFS('Lançar execução'!$A$3:$A$1502,$A23,'Lançar execução'!$D$3:$D$1502,"Sim",'Lançar execução'!$B$3:$B$1502,"&gt;="&amp;DATE(Parâmetros!$C$5,6,1),'Lançar execução'!$B$3:$B$1502,"&lt;"&amp;DATE(Parâmetros!$C$5,7,1))&gt;=IFERROR(INDEX($C$72:$N$78,MATCH($B23,$A$72:$A$78,0),6),0),"OK",IF(COUNTIFS('Lançar execução'!$A$3:$A$1502,$A23,'Lançar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3" s="62" t="str">
        <f aca="false">IF($A23="","",IF(DATE(Parâmetros!$C$5,8,1)-1&lt;Parâmetros!$C$7,"",IF(IFERROR(INDEX($C$72:$N$78,MATCH($B23,$A$72:$A$78,0),7),0)=0,"—",IF(COUNTIFS('Lançar execução'!$A$3:$A$1502,$A23,'Lançar execução'!$D$3:$D$1502,"Sim",'Lançar execução'!$B$3:$B$1502,"&gt;="&amp;DATE(Parâmetros!$C$5,7,1),'Lançar execução'!$B$3:$B$1502,"&lt;"&amp;DATE(Parâmetros!$C$5,8,1))&gt;=IFERROR(INDEX($C$72:$N$78,MATCH($B23,$A$72:$A$78,0),7),0),"OK",IF(COUNTIFS('Lançar execução'!$A$3:$A$1502,$A23,'Lançar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3" s="62" t="str">
        <f aca="false">IF($A23="","",IF(DATE(Parâmetros!$C$5,9,1)-1&lt;Parâmetros!$C$7,"",IF(IFERROR(INDEX($C$72:$N$78,MATCH($B23,$A$72:$A$78,0),8),0)=0,"—",IF(COUNTIFS('Lançar execução'!$A$3:$A$1502,$A23,'Lançar execução'!$D$3:$D$1502,"Sim",'Lançar execução'!$B$3:$B$1502,"&gt;="&amp;DATE(Parâmetros!$C$5,8,1),'Lançar execução'!$B$3:$B$1502,"&lt;"&amp;DATE(Parâmetros!$C$5,9,1))&gt;=IFERROR(INDEX($C$72:$N$78,MATCH($B23,$A$72:$A$78,0),8),0),"OK",IF(COUNTIFS('Lançar execução'!$A$3:$A$1502,$A23,'Lançar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3" s="62" t="str">
        <f aca="false">IF($A23="","",IF(DATE(Parâmetros!$C$5,10,1)-1&lt;Parâmetros!$C$7,"",IF(IFERROR(INDEX($C$72:$N$78,MATCH($B23,$A$72:$A$78,0),9),0)=0,"—",IF(COUNTIFS('Lançar execução'!$A$3:$A$1502,$A23,'Lançar execução'!$D$3:$D$1502,"Sim",'Lançar execução'!$B$3:$B$1502,"&gt;="&amp;DATE(Parâmetros!$C$5,9,1),'Lançar execução'!$B$3:$B$1502,"&lt;"&amp;DATE(Parâmetros!$C$5,10,1))&gt;=IFERROR(INDEX($C$72:$N$78,MATCH($B23,$A$72:$A$78,0),9),0),"OK",IF(COUNTIFS('Lançar execução'!$A$3:$A$1502,$A23,'Lançar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3" s="62" t="str">
        <f aca="false">IF($A23="","",IF(DATE(Parâmetros!$C$5,11,1)-1&lt;Parâmetros!$C$7,"",IF(IFERROR(INDEX($C$72:$N$78,MATCH($B23,$A$72:$A$78,0),10),0)=0,"—",IF(COUNTIFS('Lançar execução'!$A$3:$A$1502,$A23,'Lançar execução'!$D$3:$D$1502,"Sim",'Lançar execução'!$B$3:$B$1502,"&gt;="&amp;DATE(Parâmetros!$C$5,10,1),'Lançar execução'!$B$3:$B$1502,"&lt;"&amp;DATE(Parâmetros!$C$5,11,1))&gt;=IFERROR(INDEX($C$72:$N$78,MATCH($B23,$A$72:$A$78,0),10),0),"OK",IF(COUNTIFS('Lançar execução'!$A$3:$A$1502,$A23,'Lançar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3" s="62" t="str">
        <f aca="false">IF($A23="","",IF(DATE(Parâmetros!$C$5,12,1)-1&lt;Parâmetros!$C$7,"",IF(IFERROR(INDEX($C$72:$N$78,MATCH($B23,$A$72:$A$78,0),11),0)=0,"—",IF(COUNTIFS('Lançar execução'!$A$3:$A$1502,$A23,'Lançar execução'!$D$3:$D$1502,"Sim",'Lançar execução'!$B$3:$B$1502,"&gt;="&amp;DATE(Parâmetros!$C$5,11,1),'Lançar execução'!$B$3:$B$1502,"&lt;"&amp;DATE(Parâmetros!$C$5,12,1))&gt;=IFERROR(INDEX($C$72:$N$78,MATCH($B23,$A$72:$A$78,0),11),0),"OK",IF(COUNTIFS('Lançar execução'!$A$3:$A$1502,$A23,'Lançar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3" s="62" t="str">
        <f aca="false">IF($A23="","",IF(DATE(Parâmetros!$C$5,13,1)-1&lt;Parâmetros!$C$7,"",IF(IFERROR(INDEX($C$72:$N$78,MATCH($B23,$A$72:$A$78,0),12),0)=0,"—",IF(COUNTIFS('Lançar execução'!$A$3:$A$1502,$A23,'Lançar execução'!$D$3:$D$1502,"Sim",'Lançar execução'!$B$3:$B$1502,"&gt;="&amp;DATE(Parâmetros!$C$5,12,1),'Lançar execução'!$B$3:$B$1502,"&lt;"&amp;DATE(Parâmetros!$C$5,13,1))&gt;=IFERROR(INDEX($C$72:$N$78,MATCH($B23,$A$72:$A$78,0),12),0),"OK",IF(COUNTIFS('Lançar execução'!$A$3:$A$1502,$A23,'Lançar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3" s="63" t="str">
        <f aca="false">IF($A23="","",IF(COUNTIF($C23:$N23,"OK")+COUNTIF($C23:$N23,"Parcial")+COUNTIF($C23:$N23,"Pendente")=0,"",COUNTIF($C23:$N23,"OK")/(COUNTIF($C23:$N23,"OK")+COUNTIF($C23:$N23,"Parcial")+COUNTIF($C23:$N23,"Pendente"))*100))</f>
        <v/>
      </c>
      <c r="P23" s="47" t="n">
        <f aca="false">IF($A23="",0,IF(INDEX($C23:$N23,Painel!$T$2)="Pendente",1,0))</f>
        <v>0</v>
      </c>
      <c r="Q23" s="0" t="str">
        <f aca="false">IF($P23=0,"",SUM($P$3:$P23))</f>
        <v/>
      </c>
    </row>
    <row r="24" customFormat="false" ht="18" hidden="false" customHeight="true" outlineLevel="0" collapsed="false">
      <c r="A24" s="60" t="n">
        <f aca="false">Equipamentos!$A24</f>
        <v>0</v>
      </c>
      <c r="B24" s="61" t="n">
        <f aca="false">Equipamentos!$C24</f>
        <v>0</v>
      </c>
      <c r="C24" s="62" t="str">
        <f aca="false">IF($A24="","",IF(DATE(Parâmetros!$C$5,2,1)-1&lt;Parâmetros!$C$7,"",IF(IFERROR(INDEX($C$72:$N$78,MATCH($B24,$A$72:$A$78,0),1),0)=0,"—",IF(COUNTIFS('Lançar execução'!$A$3:$A$1502,$A24,'Lançar execução'!$D$3:$D$1502,"Sim",'Lançar execução'!$B$3:$B$1502,"&gt;="&amp;DATE(Parâmetros!$C$5,1,1),'Lançar execução'!$B$3:$B$1502,"&lt;"&amp;DATE(Parâmetros!$C$5,2,1))&gt;=IFERROR(INDEX($C$72:$N$78,MATCH($B24,$A$72:$A$78,0),1),0),"OK",IF(COUNTIFS('Lançar execução'!$A$3:$A$1502,$A24,'Lançar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4" s="62" t="str">
        <f aca="false">IF($A24="","",IF(DATE(Parâmetros!$C$5,3,1)-1&lt;Parâmetros!$C$7,"",IF(IFERROR(INDEX($C$72:$N$78,MATCH($B24,$A$72:$A$78,0),2),0)=0,"—",IF(COUNTIFS('Lançar execução'!$A$3:$A$1502,$A24,'Lançar execução'!$D$3:$D$1502,"Sim",'Lançar execução'!$B$3:$B$1502,"&gt;="&amp;DATE(Parâmetros!$C$5,2,1),'Lançar execução'!$B$3:$B$1502,"&lt;"&amp;DATE(Parâmetros!$C$5,3,1))&gt;=IFERROR(INDEX($C$72:$N$78,MATCH($B24,$A$72:$A$78,0),2),0),"OK",IF(COUNTIFS('Lançar execução'!$A$3:$A$1502,$A24,'Lançar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4" s="62" t="str">
        <f aca="false">IF($A24="","",IF(DATE(Parâmetros!$C$5,4,1)-1&lt;Parâmetros!$C$7,"",IF(IFERROR(INDEX($C$72:$N$78,MATCH($B24,$A$72:$A$78,0),3),0)=0,"—",IF(COUNTIFS('Lançar execução'!$A$3:$A$1502,$A24,'Lançar execução'!$D$3:$D$1502,"Sim",'Lançar execução'!$B$3:$B$1502,"&gt;="&amp;DATE(Parâmetros!$C$5,3,1),'Lançar execução'!$B$3:$B$1502,"&lt;"&amp;DATE(Parâmetros!$C$5,4,1))&gt;=IFERROR(INDEX($C$72:$N$78,MATCH($B24,$A$72:$A$78,0),3),0),"OK",IF(COUNTIFS('Lançar execução'!$A$3:$A$1502,$A24,'Lançar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4" s="62" t="str">
        <f aca="false">IF($A24="","",IF(DATE(Parâmetros!$C$5,5,1)-1&lt;Parâmetros!$C$7,"",IF(IFERROR(INDEX($C$72:$N$78,MATCH($B24,$A$72:$A$78,0),4),0)=0,"—",IF(COUNTIFS('Lançar execução'!$A$3:$A$1502,$A24,'Lançar execução'!$D$3:$D$1502,"Sim",'Lançar execução'!$B$3:$B$1502,"&gt;="&amp;DATE(Parâmetros!$C$5,4,1),'Lançar execução'!$B$3:$B$1502,"&lt;"&amp;DATE(Parâmetros!$C$5,5,1))&gt;=IFERROR(INDEX($C$72:$N$78,MATCH($B24,$A$72:$A$78,0),4),0),"OK",IF(COUNTIFS('Lançar execução'!$A$3:$A$1502,$A24,'Lançar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4" s="62" t="str">
        <f aca="false">IF($A24="","",IF(DATE(Parâmetros!$C$5,6,1)-1&lt;Parâmetros!$C$7,"",IF(IFERROR(INDEX($C$72:$N$78,MATCH($B24,$A$72:$A$78,0),5),0)=0,"—",IF(COUNTIFS('Lançar execução'!$A$3:$A$1502,$A24,'Lançar execução'!$D$3:$D$1502,"Sim",'Lançar execução'!$B$3:$B$1502,"&gt;="&amp;DATE(Parâmetros!$C$5,5,1),'Lançar execução'!$B$3:$B$1502,"&lt;"&amp;DATE(Parâmetros!$C$5,6,1))&gt;=IFERROR(INDEX($C$72:$N$78,MATCH($B24,$A$72:$A$78,0),5),0),"OK",IF(COUNTIFS('Lançar execução'!$A$3:$A$1502,$A24,'Lançar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4" s="62" t="str">
        <f aca="false">IF($A24="","",IF(DATE(Parâmetros!$C$5,7,1)-1&lt;Parâmetros!$C$7,"",IF(IFERROR(INDEX($C$72:$N$78,MATCH($B24,$A$72:$A$78,0),6),0)=0,"—",IF(COUNTIFS('Lançar execução'!$A$3:$A$1502,$A24,'Lançar execução'!$D$3:$D$1502,"Sim",'Lançar execução'!$B$3:$B$1502,"&gt;="&amp;DATE(Parâmetros!$C$5,6,1),'Lançar execução'!$B$3:$B$1502,"&lt;"&amp;DATE(Parâmetros!$C$5,7,1))&gt;=IFERROR(INDEX($C$72:$N$78,MATCH($B24,$A$72:$A$78,0),6),0),"OK",IF(COUNTIFS('Lançar execução'!$A$3:$A$1502,$A24,'Lançar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4" s="62" t="str">
        <f aca="false">IF($A24="","",IF(DATE(Parâmetros!$C$5,8,1)-1&lt;Parâmetros!$C$7,"",IF(IFERROR(INDEX($C$72:$N$78,MATCH($B24,$A$72:$A$78,0),7),0)=0,"—",IF(COUNTIFS('Lançar execução'!$A$3:$A$1502,$A24,'Lançar execução'!$D$3:$D$1502,"Sim",'Lançar execução'!$B$3:$B$1502,"&gt;="&amp;DATE(Parâmetros!$C$5,7,1),'Lançar execução'!$B$3:$B$1502,"&lt;"&amp;DATE(Parâmetros!$C$5,8,1))&gt;=IFERROR(INDEX($C$72:$N$78,MATCH($B24,$A$72:$A$78,0),7),0),"OK",IF(COUNTIFS('Lançar execução'!$A$3:$A$1502,$A24,'Lançar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4" s="62" t="str">
        <f aca="false">IF($A24="","",IF(DATE(Parâmetros!$C$5,9,1)-1&lt;Parâmetros!$C$7,"",IF(IFERROR(INDEX($C$72:$N$78,MATCH($B24,$A$72:$A$78,0),8),0)=0,"—",IF(COUNTIFS('Lançar execução'!$A$3:$A$1502,$A24,'Lançar execução'!$D$3:$D$1502,"Sim",'Lançar execução'!$B$3:$B$1502,"&gt;="&amp;DATE(Parâmetros!$C$5,8,1),'Lançar execução'!$B$3:$B$1502,"&lt;"&amp;DATE(Parâmetros!$C$5,9,1))&gt;=IFERROR(INDEX($C$72:$N$78,MATCH($B24,$A$72:$A$78,0),8),0),"OK",IF(COUNTIFS('Lançar execução'!$A$3:$A$1502,$A24,'Lançar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4" s="62" t="str">
        <f aca="false">IF($A24="","",IF(DATE(Parâmetros!$C$5,10,1)-1&lt;Parâmetros!$C$7,"",IF(IFERROR(INDEX($C$72:$N$78,MATCH($B24,$A$72:$A$78,0),9),0)=0,"—",IF(COUNTIFS('Lançar execução'!$A$3:$A$1502,$A24,'Lançar execução'!$D$3:$D$1502,"Sim",'Lançar execução'!$B$3:$B$1502,"&gt;="&amp;DATE(Parâmetros!$C$5,9,1),'Lançar execução'!$B$3:$B$1502,"&lt;"&amp;DATE(Parâmetros!$C$5,10,1))&gt;=IFERROR(INDEX($C$72:$N$78,MATCH($B24,$A$72:$A$78,0),9),0),"OK",IF(COUNTIFS('Lançar execução'!$A$3:$A$1502,$A24,'Lançar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4" s="62" t="str">
        <f aca="false">IF($A24="","",IF(DATE(Parâmetros!$C$5,11,1)-1&lt;Parâmetros!$C$7,"",IF(IFERROR(INDEX($C$72:$N$78,MATCH($B24,$A$72:$A$78,0),10),0)=0,"—",IF(COUNTIFS('Lançar execução'!$A$3:$A$1502,$A24,'Lançar execução'!$D$3:$D$1502,"Sim",'Lançar execução'!$B$3:$B$1502,"&gt;="&amp;DATE(Parâmetros!$C$5,10,1),'Lançar execução'!$B$3:$B$1502,"&lt;"&amp;DATE(Parâmetros!$C$5,11,1))&gt;=IFERROR(INDEX($C$72:$N$78,MATCH($B24,$A$72:$A$78,0),10),0),"OK",IF(COUNTIFS('Lançar execução'!$A$3:$A$1502,$A24,'Lançar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4" s="62" t="str">
        <f aca="false">IF($A24="","",IF(DATE(Parâmetros!$C$5,12,1)-1&lt;Parâmetros!$C$7,"",IF(IFERROR(INDEX($C$72:$N$78,MATCH($B24,$A$72:$A$78,0),11),0)=0,"—",IF(COUNTIFS('Lançar execução'!$A$3:$A$1502,$A24,'Lançar execução'!$D$3:$D$1502,"Sim",'Lançar execução'!$B$3:$B$1502,"&gt;="&amp;DATE(Parâmetros!$C$5,11,1),'Lançar execução'!$B$3:$B$1502,"&lt;"&amp;DATE(Parâmetros!$C$5,12,1))&gt;=IFERROR(INDEX($C$72:$N$78,MATCH($B24,$A$72:$A$78,0),11),0),"OK",IF(COUNTIFS('Lançar execução'!$A$3:$A$1502,$A24,'Lançar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4" s="62" t="str">
        <f aca="false">IF($A24="","",IF(DATE(Parâmetros!$C$5,13,1)-1&lt;Parâmetros!$C$7,"",IF(IFERROR(INDEX($C$72:$N$78,MATCH($B24,$A$72:$A$78,0),12),0)=0,"—",IF(COUNTIFS('Lançar execução'!$A$3:$A$1502,$A24,'Lançar execução'!$D$3:$D$1502,"Sim",'Lançar execução'!$B$3:$B$1502,"&gt;="&amp;DATE(Parâmetros!$C$5,12,1),'Lançar execução'!$B$3:$B$1502,"&lt;"&amp;DATE(Parâmetros!$C$5,13,1))&gt;=IFERROR(INDEX($C$72:$N$78,MATCH($B24,$A$72:$A$78,0),12),0),"OK",IF(COUNTIFS('Lançar execução'!$A$3:$A$1502,$A24,'Lançar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4" s="63" t="str">
        <f aca="false">IF($A24="","",IF(COUNTIF($C24:$N24,"OK")+COUNTIF($C24:$N24,"Parcial")+COUNTIF($C24:$N24,"Pendente")=0,"",COUNTIF($C24:$N24,"OK")/(COUNTIF($C24:$N24,"OK")+COUNTIF($C24:$N24,"Parcial")+COUNTIF($C24:$N24,"Pendente"))*100))</f>
        <v/>
      </c>
      <c r="P24" s="47" t="n">
        <f aca="false">IF($A24="",0,IF(INDEX($C24:$N24,Painel!$T$2)="Pendente",1,0))</f>
        <v>0</v>
      </c>
      <c r="Q24" s="0" t="str">
        <f aca="false">IF($P24=0,"",SUM($P$3:$P24))</f>
        <v/>
      </c>
    </row>
    <row r="25" customFormat="false" ht="18" hidden="false" customHeight="true" outlineLevel="0" collapsed="false">
      <c r="A25" s="60" t="n">
        <f aca="false">Equipamentos!$A25</f>
        <v>0</v>
      </c>
      <c r="B25" s="61" t="n">
        <f aca="false">Equipamentos!$C25</f>
        <v>0</v>
      </c>
      <c r="C25" s="62" t="str">
        <f aca="false">IF($A25="","",IF(DATE(Parâmetros!$C$5,2,1)-1&lt;Parâmetros!$C$7,"",IF(IFERROR(INDEX($C$72:$N$78,MATCH($B25,$A$72:$A$78,0),1),0)=0,"—",IF(COUNTIFS('Lançar execução'!$A$3:$A$1502,$A25,'Lançar execução'!$D$3:$D$1502,"Sim",'Lançar execução'!$B$3:$B$1502,"&gt;="&amp;DATE(Parâmetros!$C$5,1,1),'Lançar execução'!$B$3:$B$1502,"&lt;"&amp;DATE(Parâmetros!$C$5,2,1))&gt;=IFERROR(INDEX($C$72:$N$78,MATCH($B25,$A$72:$A$78,0),1),0),"OK",IF(COUNTIFS('Lançar execução'!$A$3:$A$1502,$A25,'Lançar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5" s="62" t="str">
        <f aca="false">IF($A25="","",IF(DATE(Parâmetros!$C$5,3,1)-1&lt;Parâmetros!$C$7,"",IF(IFERROR(INDEX($C$72:$N$78,MATCH($B25,$A$72:$A$78,0),2),0)=0,"—",IF(COUNTIFS('Lançar execução'!$A$3:$A$1502,$A25,'Lançar execução'!$D$3:$D$1502,"Sim",'Lançar execução'!$B$3:$B$1502,"&gt;="&amp;DATE(Parâmetros!$C$5,2,1),'Lançar execução'!$B$3:$B$1502,"&lt;"&amp;DATE(Parâmetros!$C$5,3,1))&gt;=IFERROR(INDEX($C$72:$N$78,MATCH($B25,$A$72:$A$78,0),2),0),"OK",IF(COUNTIFS('Lançar execução'!$A$3:$A$1502,$A25,'Lançar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5" s="62" t="str">
        <f aca="false">IF($A25="","",IF(DATE(Parâmetros!$C$5,4,1)-1&lt;Parâmetros!$C$7,"",IF(IFERROR(INDEX($C$72:$N$78,MATCH($B25,$A$72:$A$78,0),3),0)=0,"—",IF(COUNTIFS('Lançar execução'!$A$3:$A$1502,$A25,'Lançar execução'!$D$3:$D$1502,"Sim",'Lançar execução'!$B$3:$B$1502,"&gt;="&amp;DATE(Parâmetros!$C$5,3,1),'Lançar execução'!$B$3:$B$1502,"&lt;"&amp;DATE(Parâmetros!$C$5,4,1))&gt;=IFERROR(INDEX($C$72:$N$78,MATCH($B25,$A$72:$A$78,0),3),0),"OK",IF(COUNTIFS('Lançar execução'!$A$3:$A$1502,$A25,'Lançar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5" s="62" t="str">
        <f aca="false">IF($A25="","",IF(DATE(Parâmetros!$C$5,5,1)-1&lt;Parâmetros!$C$7,"",IF(IFERROR(INDEX($C$72:$N$78,MATCH($B25,$A$72:$A$78,0),4),0)=0,"—",IF(COUNTIFS('Lançar execução'!$A$3:$A$1502,$A25,'Lançar execução'!$D$3:$D$1502,"Sim",'Lançar execução'!$B$3:$B$1502,"&gt;="&amp;DATE(Parâmetros!$C$5,4,1),'Lançar execução'!$B$3:$B$1502,"&lt;"&amp;DATE(Parâmetros!$C$5,5,1))&gt;=IFERROR(INDEX($C$72:$N$78,MATCH($B25,$A$72:$A$78,0),4),0),"OK",IF(COUNTIFS('Lançar execução'!$A$3:$A$1502,$A25,'Lançar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5" s="62" t="str">
        <f aca="false">IF($A25="","",IF(DATE(Parâmetros!$C$5,6,1)-1&lt;Parâmetros!$C$7,"",IF(IFERROR(INDEX($C$72:$N$78,MATCH($B25,$A$72:$A$78,0),5),0)=0,"—",IF(COUNTIFS('Lançar execução'!$A$3:$A$1502,$A25,'Lançar execução'!$D$3:$D$1502,"Sim",'Lançar execução'!$B$3:$B$1502,"&gt;="&amp;DATE(Parâmetros!$C$5,5,1),'Lançar execução'!$B$3:$B$1502,"&lt;"&amp;DATE(Parâmetros!$C$5,6,1))&gt;=IFERROR(INDEX($C$72:$N$78,MATCH($B25,$A$72:$A$78,0),5),0),"OK",IF(COUNTIFS('Lançar execução'!$A$3:$A$1502,$A25,'Lançar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5" s="62" t="str">
        <f aca="false">IF($A25="","",IF(DATE(Parâmetros!$C$5,7,1)-1&lt;Parâmetros!$C$7,"",IF(IFERROR(INDEX($C$72:$N$78,MATCH($B25,$A$72:$A$78,0),6),0)=0,"—",IF(COUNTIFS('Lançar execução'!$A$3:$A$1502,$A25,'Lançar execução'!$D$3:$D$1502,"Sim",'Lançar execução'!$B$3:$B$1502,"&gt;="&amp;DATE(Parâmetros!$C$5,6,1),'Lançar execução'!$B$3:$B$1502,"&lt;"&amp;DATE(Parâmetros!$C$5,7,1))&gt;=IFERROR(INDEX($C$72:$N$78,MATCH($B25,$A$72:$A$78,0),6),0),"OK",IF(COUNTIFS('Lançar execução'!$A$3:$A$1502,$A25,'Lançar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5" s="62" t="str">
        <f aca="false">IF($A25="","",IF(DATE(Parâmetros!$C$5,8,1)-1&lt;Parâmetros!$C$7,"",IF(IFERROR(INDEX($C$72:$N$78,MATCH($B25,$A$72:$A$78,0),7),0)=0,"—",IF(COUNTIFS('Lançar execução'!$A$3:$A$1502,$A25,'Lançar execução'!$D$3:$D$1502,"Sim",'Lançar execução'!$B$3:$B$1502,"&gt;="&amp;DATE(Parâmetros!$C$5,7,1),'Lançar execução'!$B$3:$B$1502,"&lt;"&amp;DATE(Parâmetros!$C$5,8,1))&gt;=IFERROR(INDEX($C$72:$N$78,MATCH($B25,$A$72:$A$78,0),7),0),"OK",IF(COUNTIFS('Lançar execução'!$A$3:$A$1502,$A25,'Lançar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5" s="62" t="str">
        <f aca="false">IF($A25="","",IF(DATE(Parâmetros!$C$5,9,1)-1&lt;Parâmetros!$C$7,"",IF(IFERROR(INDEX($C$72:$N$78,MATCH($B25,$A$72:$A$78,0),8),0)=0,"—",IF(COUNTIFS('Lançar execução'!$A$3:$A$1502,$A25,'Lançar execução'!$D$3:$D$1502,"Sim",'Lançar execução'!$B$3:$B$1502,"&gt;="&amp;DATE(Parâmetros!$C$5,8,1),'Lançar execução'!$B$3:$B$1502,"&lt;"&amp;DATE(Parâmetros!$C$5,9,1))&gt;=IFERROR(INDEX($C$72:$N$78,MATCH($B25,$A$72:$A$78,0),8),0),"OK",IF(COUNTIFS('Lançar execução'!$A$3:$A$1502,$A25,'Lançar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5" s="62" t="str">
        <f aca="false">IF($A25="","",IF(DATE(Parâmetros!$C$5,10,1)-1&lt;Parâmetros!$C$7,"",IF(IFERROR(INDEX($C$72:$N$78,MATCH($B25,$A$72:$A$78,0),9),0)=0,"—",IF(COUNTIFS('Lançar execução'!$A$3:$A$1502,$A25,'Lançar execução'!$D$3:$D$1502,"Sim",'Lançar execução'!$B$3:$B$1502,"&gt;="&amp;DATE(Parâmetros!$C$5,9,1),'Lançar execução'!$B$3:$B$1502,"&lt;"&amp;DATE(Parâmetros!$C$5,10,1))&gt;=IFERROR(INDEX($C$72:$N$78,MATCH($B25,$A$72:$A$78,0),9),0),"OK",IF(COUNTIFS('Lançar execução'!$A$3:$A$1502,$A25,'Lançar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5" s="62" t="str">
        <f aca="false">IF($A25="","",IF(DATE(Parâmetros!$C$5,11,1)-1&lt;Parâmetros!$C$7,"",IF(IFERROR(INDEX($C$72:$N$78,MATCH($B25,$A$72:$A$78,0),10),0)=0,"—",IF(COUNTIFS('Lançar execução'!$A$3:$A$1502,$A25,'Lançar execução'!$D$3:$D$1502,"Sim",'Lançar execução'!$B$3:$B$1502,"&gt;="&amp;DATE(Parâmetros!$C$5,10,1),'Lançar execução'!$B$3:$B$1502,"&lt;"&amp;DATE(Parâmetros!$C$5,11,1))&gt;=IFERROR(INDEX($C$72:$N$78,MATCH($B25,$A$72:$A$78,0),10),0),"OK",IF(COUNTIFS('Lançar execução'!$A$3:$A$1502,$A25,'Lançar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5" s="62" t="str">
        <f aca="false">IF($A25="","",IF(DATE(Parâmetros!$C$5,12,1)-1&lt;Parâmetros!$C$7,"",IF(IFERROR(INDEX($C$72:$N$78,MATCH($B25,$A$72:$A$78,0),11),0)=0,"—",IF(COUNTIFS('Lançar execução'!$A$3:$A$1502,$A25,'Lançar execução'!$D$3:$D$1502,"Sim",'Lançar execução'!$B$3:$B$1502,"&gt;="&amp;DATE(Parâmetros!$C$5,11,1),'Lançar execução'!$B$3:$B$1502,"&lt;"&amp;DATE(Parâmetros!$C$5,12,1))&gt;=IFERROR(INDEX($C$72:$N$78,MATCH($B25,$A$72:$A$78,0),11),0),"OK",IF(COUNTIFS('Lançar execução'!$A$3:$A$1502,$A25,'Lançar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5" s="62" t="str">
        <f aca="false">IF($A25="","",IF(DATE(Parâmetros!$C$5,13,1)-1&lt;Parâmetros!$C$7,"",IF(IFERROR(INDEX($C$72:$N$78,MATCH($B25,$A$72:$A$78,0),12),0)=0,"—",IF(COUNTIFS('Lançar execução'!$A$3:$A$1502,$A25,'Lançar execução'!$D$3:$D$1502,"Sim",'Lançar execução'!$B$3:$B$1502,"&gt;="&amp;DATE(Parâmetros!$C$5,12,1),'Lançar execução'!$B$3:$B$1502,"&lt;"&amp;DATE(Parâmetros!$C$5,13,1))&gt;=IFERROR(INDEX($C$72:$N$78,MATCH($B25,$A$72:$A$78,0),12),0),"OK",IF(COUNTIFS('Lançar execução'!$A$3:$A$1502,$A25,'Lançar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5" s="63" t="str">
        <f aca="false">IF($A25="","",IF(COUNTIF($C25:$N25,"OK")+COUNTIF($C25:$N25,"Parcial")+COUNTIF($C25:$N25,"Pendente")=0,"",COUNTIF($C25:$N25,"OK")/(COUNTIF($C25:$N25,"OK")+COUNTIF($C25:$N25,"Parcial")+COUNTIF($C25:$N25,"Pendente"))*100))</f>
        <v/>
      </c>
      <c r="P25" s="47" t="n">
        <f aca="false">IF($A25="",0,IF(INDEX($C25:$N25,Painel!$T$2)="Pendente",1,0))</f>
        <v>0</v>
      </c>
      <c r="Q25" s="0" t="str">
        <f aca="false">IF($P25=0,"",SUM($P$3:$P25))</f>
        <v/>
      </c>
    </row>
    <row r="26" customFormat="false" ht="18" hidden="false" customHeight="true" outlineLevel="0" collapsed="false">
      <c r="A26" s="60" t="n">
        <f aca="false">Equipamentos!$A26</f>
        <v>0</v>
      </c>
      <c r="B26" s="61" t="n">
        <f aca="false">Equipamentos!$C26</f>
        <v>0</v>
      </c>
      <c r="C26" s="62" t="str">
        <f aca="false">IF($A26="","",IF(DATE(Parâmetros!$C$5,2,1)-1&lt;Parâmetros!$C$7,"",IF(IFERROR(INDEX($C$72:$N$78,MATCH($B26,$A$72:$A$78,0),1),0)=0,"—",IF(COUNTIFS('Lançar execução'!$A$3:$A$1502,$A26,'Lançar execução'!$D$3:$D$1502,"Sim",'Lançar execução'!$B$3:$B$1502,"&gt;="&amp;DATE(Parâmetros!$C$5,1,1),'Lançar execução'!$B$3:$B$1502,"&lt;"&amp;DATE(Parâmetros!$C$5,2,1))&gt;=IFERROR(INDEX($C$72:$N$78,MATCH($B26,$A$72:$A$78,0),1),0),"OK",IF(COUNTIFS('Lançar execução'!$A$3:$A$1502,$A26,'Lançar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6" s="62" t="str">
        <f aca="false">IF($A26="","",IF(DATE(Parâmetros!$C$5,3,1)-1&lt;Parâmetros!$C$7,"",IF(IFERROR(INDEX($C$72:$N$78,MATCH($B26,$A$72:$A$78,0),2),0)=0,"—",IF(COUNTIFS('Lançar execução'!$A$3:$A$1502,$A26,'Lançar execução'!$D$3:$D$1502,"Sim",'Lançar execução'!$B$3:$B$1502,"&gt;="&amp;DATE(Parâmetros!$C$5,2,1),'Lançar execução'!$B$3:$B$1502,"&lt;"&amp;DATE(Parâmetros!$C$5,3,1))&gt;=IFERROR(INDEX($C$72:$N$78,MATCH($B26,$A$72:$A$78,0),2),0),"OK",IF(COUNTIFS('Lançar execução'!$A$3:$A$1502,$A26,'Lançar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6" s="62" t="str">
        <f aca="false">IF($A26="","",IF(DATE(Parâmetros!$C$5,4,1)-1&lt;Parâmetros!$C$7,"",IF(IFERROR(INDEX($C$72:$N$78,MATCH($B26,$A$72:$A$78,0),3),0)=0,"—",IF(COUNTIFS('Lançar execução'!$A$3:$A$1502,$A26,'Lançar execução'!$D$3:$D$1502,"Sim",'Lançar execução'!$B$3:$B$1502,"&gt;="&amp;DATE(Parâmetros!$C$5,3,1),'Lançar execução'!$B$3:$B$1502,"&lt;"&amp;DATE(Parâmetros!$C$5,4,1))&gt;=IFERROR(INDEX($C$72:$N$78,MATCH($B26,$A$72:$A$78,0),3),0),"OK",IF(COUNTIFS('Lançar execução'!$A$3:$A$1502,$A26,'Lançar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6" s="62" t="str">
        <f aca="false">IF($A26="","",IF(DATE(Parâmetros!$C$5,5,1)-1&lt;Parâmetros!$C$7,"",IF(IFERROR(INDEX($C$72:$N$78,MATCH($B26,$A$72:$A$78,0),4),0)=0,"—",IF(COUNTIFS('Lançar execução'!$A$3:$A$1502,$A26,'Lançar execução'!$D$3:$D$1502,"Sim",'Lançar execução'!$B$3:$B$1502,"&gt;="&amp;DATE(Parâmetros!$C$5,4,1),'Lançar execução'!$B$3:$B$1502,"&lt;"&amp;DATE(Parâmetros!$C$5,5,1))&gt;=IFERROR(INDEX($C$72:$N$78,MATCH($B26,$A$72:$A$78,0),4),0),"OK",IF(COUNTIFS('Lançar execução'!$A$3:$A$1502,$A26,'Lançar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6" s="62" t="str">
        <f aca="false">IF($A26="","",IF(DATE(Parâmetros!$C$5,6,1)-1&lt;Parâmetros!$C$7,"",IF(IFERROR(INDEX($C$72:$N$78,MATCH($B26,$A$72:$A$78,0),5),0)=0,"—",IF(COUNTIFS('Lançar execução'!$A$3:$A$1502,$A26,'Lançar execução'!$D$3:$D$1502,"Sim",'Lançar execução'!$B$3:$B$1502,"&gt;="&amp;DATE(Parâmetros!$C$5,5,1),'Lançar execução'!$B$3:$B$1502,"&lt;"&amp;DATE(Parâmetros!$C$5,6,1))&gt;=IFERROR(INDEX($C$72:$N$78,MATCH($B26,$A$72:$A$78,0),5),0),"OK",IF(COUNTIFS('Lançar execução'!$A$3:$A$1502,$A26,'Lançar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6" s="62" t="str">
        <f aca="false">IF($A26="","",IF(DATE(Parâmetros!$C$5,7,1)-1&lt;Parâmetros!$C$7,"",IF(IFERROR(INDEX($C$72:$N$78,MATCH($B26,$A$72:$A$78,0),6),0)=0,"—",IF(COUNTIFS('Lançar execução'!$A$3:$A$1502,$A26,'Lançar execução'!$D$3:$D$1502,"Sim",'Lançar execução'!$B$3:$B$1502,"&gt;="&amp;DATE(Parâmetros!$C$5,6,1),'Lançar execução'!$B$3:$B$1502,"&lt;"&amp;DATE(Parâmetros!$C$5,7,1))&gt;=IFERROR(INDEX($C$72:$N$78,MATCH($B26,$A$72:$A$78,0),6),0),"OK",IF(COUNTIFS('Lançar execução'!$A$3:$A$1502,$A26,'Lançar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6" s="62" t="str">
        <f aca="false">IF($A26="","",IF(DATE(Parâmetros!$C$5,8,1)-1&lt;Parâmetros!$C$7,"",IF(IFERROR(INDEX($C$72:$N$78,MATCH($B26,$A$72:$A$78,0),7),0)=0,"—",IF(COUNTIFS('Lançar execução'!$A$3:$A$1502,$A26,'Lançar execução'!$D$3:$D$1502,"Sim",'Lançar execução'!$B$3:$B$1502,"&gt;="&amp;DATE(Parâmetros!$C$5,7,1),'Lançar execução'!$B$3:$B$1502,"&lt;"&amp;DATE(Parâmetros!$C$5,8,1))&gt;=IFERROR(INDEX($C$72:$N$78,MATCH($B26,$A$72:$A$78,0),7),0),"OK",IF(COUNTIFS('Lançar execução'!$A$3:$A$1502,$A26,'Lançar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6" s="62" t="str">
        <f aca="false">IF($A26="","",IF(DATE(Parâmetros!$C$5,9,1)-1&lt;Parâmetros!$C$7,"",IF(IFERROR(INDEX($C$72:$N$78,MATCH($B26,$A$72:$A$78,0),8),0)=0,"—",IF(COUNTIFS('Lançar execução'!$A$3:$A$1502,$A26,'Lançar execução'!$D$3:$D$1502,"Sim",'Lançar execução'!$B$3:$B$1502,"&gt;="&amp;DATE(Parâmetros!$C$5,8,1),'Lançar execução'!$B$3:$B$1502,"&lt;"&amp;DATE(Parâmetros!$C$5,9,1))&gt;=IFERROR(INDEX($C$72:$N$78,MATCH($B26,$A$72:$A$78,0),8),0),"OK",IF(COUNTIFS('Lançar execução'!$A$3:$A$1502,$A26,'Lançar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6" s="62" t="str">
        <f aca="false">IF($A26="","",IF(DATE(Parâmetros!$C$5,10,1)-1&lt;Parâmetros!$C$7,"",IF(IFERROR(INDEX($C$72:$N$78,MATCH($B26,$A$72:$A$78,0),9),0)=0,"—",IF(COUNTIFS('Lançar execução'!$A$3:$A$1502,$A26,'Lançar execução'!$D$3:$D$1502,"Sim",'Lançar execução'!$B$3:$B$1502,"&gt;="&amp;DATE(Parâmetros!$C$5,9,1),'Lançar execução'!$B$3:$B$1502,"&lt;"&amp;DATE(Parâmetros!$C$5,10,1))&gt;=IFERROR(INDEX($C$72:$N$78,MATCH($B26,$A$72:$A$78,0),9),0),"OK",IF(COUNTIFS('Lançar execução'!$A$3:$A$1502,$A26,'Lançar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6" s="62" t="str">
        <f aca="false">IF($A26="","",IF(DATE(Parâmetros!$C$5,11,1)-1&lt;Parâmetros!$C$7,"",IF(IFERROR(INDEX($C$72:$N$78,MATCH($B26,$A$72:$A$78,0),10),0)=0,"—",IF(COUNTIFS('Lançar execução'!$A$3:$A$1502,$A26,'Lançar execução'!$D$3:$D$1502,"Sim",'Lançar execução'!$B$3:$B$1502,"&gt;="&amp;DATE(Parâmetros!$C$5,10,1),'Lançar execução'!$B$3:$B$1502,"&lt;"&amp;DATE(Parâmetros!$C$5,11,1))&gt;=IFERROR(INDEX($C$72:$N$78,MATCH($B26,$A$72:$A$78,0),10),0),"OK",IF(COUNTIFS('Lançar execução'!$A$3:$A$1502,$A26,'Lançar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6" s="62" t="str">
        <f aca="false">IF($A26="","",IF(DATE(Parâmetros!$C$5,12,1)-1&lt;Parâmetros!$C$7,"",IF(IFERROR(INDEX($C$72:$N$78,MATCH($B26,$A$72:$A$78,0),11),0)=0,"—",IF(COUNTIFS('Lançar execução'!$A$3:$A$1502,$A26,'Lançar execução'!$D$3:$D$1502,"Sim",'Lançar execução'!$B$3:$B$1502,"&gt;="&amp;DATE(Parâmetros!$C$5,11,1),'Lançar execução'!$B$3:$B$1502,"&lt;"&amp;DATE(Parâmetros!$C$5,12,1))&gt;=IFERROR(INDEX($C$72:$N$78,MATCH($B26,$A$72:$A$78,0),11),0),"OK",IF(COUNTIFS('Lançar execução'!$A$3:$A$1502,$A26,'Lançar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6" s="62" t="str">
        <f aca="false">IF($A26="","",IF(DATE(Parâmetros!$C$5,13,1)-1&lt;Parâmetros!$C$7,"",IF(IFERROR(INDEX($C$72:$N$78,MATCH($B26,$A$72:$A$78,0),12),0)=0,"—",IF(COUNTIFS('Lançar execução'!$A$3:$A$1502,$A26,'Lançar execução'!$D$3:$D$1502,"Sim",'Lançar execução'!$B$3:$B$1502,"&gt;="&amp;DATE(Parâmetros!$C$5,12,1),'Lançar execução'!$B$3:$B$1502,"&lt;"&amp;DATE(Parâmetros!$C$5,13,1))&gt;=IFERROR(INDEX($C$72:$N$78,MATCH($B26,$A$72:$A$78,0),12),0),"OK",IF(COUNTIFS('Lançar execução'!$A$3:$A$1502,$A26,'Lançar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6" s="63" t="str">
        <f aca="false">IF($A26="","",IF(COUNTIF($C26:$N26,"OK")+COUNTIF($C26:$N26,"Parcial")+COUNTIF($C26:$N26,"Pendente")=0,"",COUNTIF($C26:$N26,"OK")/(COUNTIF($C26:$N26,"OK")+COUNTIF($C26:$N26,"Parcial")+COUNTIF($C26:$N26,"Pendente"))*100))</f>
        <v/>
      </c>
      <c r="P26" s="47" t="n">
        <f aca="false">IF($A26="",0,IF(INDEX($C26:$N26,Painel!$T$2)="Pendente",1,0))</f>
        <v>0</v>
      </c>
      <c r="Q26" s="0" t="str">
        <f aca="false">IF($P26=0,"",SUM($P$3:$P26))</f>
        <v/>
      </c>
    </row>
    <row r="27" customFormat="false" ht="18" hidden="false" customHeight="true" outlineLevel="0" collapsed="false">
      <c r="A27" s="60" t="n">
        <f aca="false">Equipamentos!$A27</f>
        <v>0</v>
      </c>
      <c r="B27" s="61" t="n">
        <f aca="false">Equipamentos!$C27</f>
        <v>0</v>
      </c>
      <c r="C27" s="62" t="str">
        <f aca="false">IF($A27="","",IF(DATE(Parâmetros!$C$5,2,1)-1&lt;Parâmetros!$C$7,"",IF(IFERROR(INDEX($C$72:$N$78,MATCH($B27,$A$72:$A$78,0),1),0)=0,"—",IF(COUNTIFS('Lançar execução'!$A$3:$A$1502,$A27,'Lançar execução'!$D$3:$D$1502,"Sim",'Lançar execução'!$B$3:$B$1502,"&gt;="&amp;DATE(Parâmetros!$C$5,1,1),'Lançar execução'!$B$3:$B$1502,"&lt;"&amp;DATE(Parâmetros!$C$5,2,1))&gt;=IFERROR(INDEX($C$72:$N$78,MATCH($B27,$A$72:$A$78,0),1),0),"OK",IF(COUNTIFS('Lançar execução'!$A$3:$A$1502,$A27,'Lançar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7" s="62" t="str">
        <f aca="false">IF($A27="","",IF(DATE(Parâmetros!$C$5,3,1)-1&lt;Parâmetros!$C$7,"",IF(IFERROR(INDEX($C$72:$N$78,MATCH($B27,$A$72:$A$78,0),2),0)=0,"—",IF(COUNTIFS('Lançar execução'!$A$3:$A$1502,$A27,'Lançar execução'!$D$3:$D$1502,"Sim",'Lançar execução'!$B$3:$B$1502,"&gt;="&amp;DATE(Parâmetros!$C$5,2,1),'Lançar execução'!$B$3:$B$1502,"&lt;"&amp;DATE(Parâmetros!$C$5,3,1))&gt;=IFERROR(INDEX($C$72:$N$78,MATCH($B27,$A$72:$A$78,0),2),0),"OK",IF(COUNTIFS('Lançar execução'!$A$3:$A$1502,$A27,'Lançar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7" s="62" t="str">
        <f aca="false">IF($A27="","",IF(DATE(Parâmetros!$C$5,4,1)-1&lt;Parâmetros!$C$7,"",IF(IFERROR(INDEX($C$72:$N$78,MATCH($B27,$A$72:$A$78,0),3),0)=0,"—",IF(COUNTIFS('Lançar execução'!$A$3:$A$1502,$A27,'Lançar execução'!$D$3:$D$1502,"Sim",'Lançar execução'!$B$3:$B$1502,"&gt;="&amp;DATE(Parâmetros!$C$5,3,1),'Lançar execução'!$B$3:$B$1502,"&lt;"&amp;DATE(Parâmetros!$C$5,4,1))&gt;=IFERROR(INDEX($C$72:$N$78,MATCH($B27,$A$72:$A$78,0),3),0),"OK",IF(COUNTIFS('Lançar execução'!$A$3:$A$1502,$A27,'Lançar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7" s="62" t="str">
        <f aca="false">IF($A27="","",IF(DATE(Parâmetros!$C$5,5,1)-1&lt;Parâmetros!$C$7,"",IF(IFERROR(INDEX($C$72:$N$78,MATCH($B27,$A$72:$A$78,0),4),0)=0,"—",IF(COUNTIFS('Lançar execução'!$A$3:$A$1502,$A27,'Lançar execução'!$D$3:$D$1502,"Sim",'Lançar execução'!$B$3:$B$1502,"&gt;="&amp;DATE(Parâmetros!$C$5,4,1),'Lançar execução'!$B$3:$B$1502,"&lt;"&amp;DATE(Parâmetros!$C$5,5,1))&gt;=IFERROR(INDEX($C$72:$N$78,MATCH($B27,$A$72:$A$78,0),4),0),"OK",IF(COUNTIFS('Lançar execução'!$A$3:$A$1502,$A27,'Lançar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7" s="62" t="str">
        <f aca="false">IF($A27="","",IF(DATE(Parâmetros!$C$5,6,1)-1&lt;Parâmetros!$C$7,"",IF(IFERROR(INDEX($C$72:$N$78,MATCH($B27,$A$72:$A$78,0),5),0)=0,"—",IF(COUNTIFS('Lançar execução'!$A$3:$A$1502,$A27,'Lançar execução'!$D$3:$D$1502,"Sim",'Lançar execução'!$B$3:$B$1502,"&gt;="&amp;DATE(Parâmetros!$C$5,5,1),'Lançar execução'!$B$3:$B$1502,"&lt;"&amp;DATE(Parâmetros!$C$5,6,1))&gt;=IFERROR(INDEX($C$72:$N$78,MATCH($B27,$A$72:$A$78,0),5),0),"OK",IF(COUNTIFS('Lançar execução'!$A$3:$A$1502,$A27,'Lançar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7" s="62" t="str">
        <f aca="false">IF($A27="","",IF(DATE(Parâmetros!$C$5,7,1)-1&lt;Parâmetros!$C$7,"",IF(IFERROR(INDEX($C$72:$N$78,MATCH($B27,$A$72:$A$78,0),6),0)=0,"—",IF(COUNTIFS('Lançar execução'!$A$3:$A$1502,$A27,'Lançar execução'!$D$3:$D$1502,"Sim",'Lançar execução'!$B$3:$B$1502,"&gt;="&amp;DATE(Parâmetros!$C$5,6,1),'Lançar execução'!$B$3:$B$1502,"&lt;"&amp;DATE(Parâmetros!$C$5,7,1))&gt;=IFERROR(INDEX($C$72:$N$78,MATCH($B27,$A$72:$A$78,0),6),0),"OK",IF(COUNTIFS('Lançar execução'!$A$3:$A$1502,$A27,'Lançar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7" s="62" t="str">
        <f aca="false">IF($A27="","",IF(DATE(Parâmetros!$C$5,8,1)-1&lt;Parâmetros!$C$7,"",IF(IFERROR(INDEX($C$72:$N$78,MATCH($B27,$A$72:$A$78,0),7),0)=0,"—",IF(COUNTIFS('Lançar execução'!$A$3:$A$1502,$A27,'Lançar execução'!$D$3:$D$1502,"Sim",'Lançar execução'!$B$3:$B$1502,"&gt;="&amp;DATE(Parâmetros!$C$5,7,1),'Lançar execução'!$B$3:$B$1502,"&lt;"&amp;DATE(Parâmetros!$C$5,8,1))&gt;=IFERROR(INDEX($C$72:$N$78,MATCH($B27,$A$72:$A$78,0),7),0),"OK",IF(COUNTIFS('Lançar execução'!$A$3:$A$1502,$A27,'Lançar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7" s="62" t="str">
        <f aca="false">IF($A27="","",IF(DATE(Parâmetros!$C$5,9,1)-1&lt;Parâmetros!$C$7,"",IF(IFERROR(INDEX($C$72:$N$78,MATCH($B27,$A$72:$A$78,0),8),0)=0,"—",IF(COUNTIFS('Lançar execução'!$A$3:$A$1502,$A27,'Lançar execução'!$D$3:$D$1502,"Sim",'Lançar execução'!$B$3:$B$1502,"&gt;="&amp;DATE(Parâmetros!$C$5,8,1),'Lançar execução'!$B$3:$B$1502,"&lt;"&amp;DATE(Parâmetros!$C$5,9,1))&gt;=IFERROR(INDEX($C$72:$N$78,MATCH($B27,$A$72:$A$78,0),8),0),"OK",IF(COUNTIFS('Lançar execução'!$A$3:$A$1502,$A27,'Lançar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7" s="62" t="str">
        <f aca="false">IF($A27="","",IF(DATE(Parâmetros!$C$5,10,1)-1&lt;Parâmetros!$C$7,"",IF(IFERROR(INDEX($C$72:$N$78,MATCH($B27,$A$72:$A$78,0),9),0)=0,"—",IF(COUNTIFS('Lançar execução'!$A$3:$A$1502,$A27,'Lançar execução'!$D$3:$D$1502,"Sim",'Lançar execução'!$B$3:$B$1502,"&gt;="&amp;DATE(Parâmetros!$C$5,9,1),'Lançar execução'!$B$3:$B$1502,"&lt;"&amp;DATE(Parâmetros!$C$5,10,1))&gt;=IFERROR(INDEX($C$72:$N$78,MATCH($B27,$A$72:$A$78,0),9),0),"OK",IF(COUNTIFS('Lançar execução'!$A$3:$A$1502,$A27,'Lançar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7" s="62" t="str">
        <f aca="false">IF($A27="","",IF(DATE(Parâmetros!$C$5,11,1)-1&lt;Parâmetros!$C$7,"",IF(IFERROR(INDEX($C$72:$N$78,MATCH($B27,$A$72:$A$78,0),10),0)=0,"—",IF(COUNTIFS('Lançar execução'!$A$3:$A$1502,$A27,'Lançar execução'!$D$3:$D$1502,"Sim",'Lançar execução'!$B$3:$B$1502,"&gt;="&amp;DATE(Parâmetros!$C$5,10,1),'Lançar execução'!$B$3:$B$1502,"&lt;"&amp;DATE(Parâmetros!$C$5,11,1))&gt;=IFERROR(INDEX($C$72:$N$78,MATCH($B27,$A$72:$A$78,0),10),0),"OK",IF(COUNTIFS('Lançar execução'!$A$3:$A$1502,$A27,'Lançar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7" s="62" t="str">
        <f aca="false">IF($A27="","",IF(DATE(Parâmetros!$C$5,12,1)-1&lt;Parâmetros!$C$7,"",IF(IFERROR(INDEX($C$72:$N$78,MATCH($B27,$A$72:$A$78,0),11),0)=0,"—",IF(COUNTIFS('Lançar execução'!$A$3:$A$1502,$A27,'Lançar execução'!$D$3:$D$1502,"Sim",'Lançar execução'!$B$3:$B$1502,"&gt;="&amp;DATE(Parâmetros!$C$5,11,1),'Lançar execução'!$B$3:$B$1502,"&lt;"&amp;DATE(Parâmetros!$C$5,12,1))&gt;=IFERROR(INDEX($C$72:$N$78,MATCH($B27,$A$72:$A$78,0),11),0),"OK",IF(COUNTIFS('Lançar execução'!$A$3:$A$1502,$A27,'Lançar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7" s="62" t="str">
        <f aca="false">IF($A27="","",IF(DATE(Parâmetros!$C$5,13,1)-1&lt;Parâmetros!$C$7,"",IF(IFERROR(INDEX($C$72:$N$78,MATCH($B27,$A$72:$A$78,0),12),0)=0,"—",IF(COUNTIFS('Lançar execução'!$A$3:$A$1502,$A27,'Lançar execução'!$D$3:$D$1502,"Sim",'Lançar execução'!$B$3:$B$1502,"&gt;="&amp;DATE(Parâmetros!$C$5,12,1),'Lançar execução'!$B$3:$B$1502,"&lt;"&amp;DATE(Parâmetros!$C$5,13,1))&gt;=IFERROR(INDEX($C$72:$N$78,MATCH($B27,$A$72:$A$78,0),12),0),"OK",IF(COUNTIFS('Lançar execução'!$A$3:$A$1502,$A27,'Lançar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7" s="63" t="str">
        <f aca="false">IF($A27="","",IF(COUNTIF($C27:$N27,"OK")+COUNTIF($C27:$N27,"Parcial")+COUNTIF($C27:$N27,"Pendente")=0,"",COUNTIF($C27:$N27,"OK")/(COUNTIF($C27:$N27,"OK")+COUNTIF($C27:$N27,"Parcial")+COUNTIF($C27:$N27,"Pendente"))*100))</f>
        <v/>
      </c>
      <c r="P27" s="47" t="n">
        <f aca="false">IF($A27="",0,IF(INDEX($C27:$N27,Painel!$T$2)="Pendente",1,0))</f>
        <v>0</v>
      </c>
      <c r="Q27" s="0" t="str">
        <f aca="false">IF($P27=0,"",SUM($P$3:$P27))</f>
        <v/>
      </c>
    </row>
    <row r="28" customFormat="false" ht="18" hidden="false" customHeight="true" outlineLevel="0" collapsed="false">
      <c r="A28" s="60" t="n">
        <f aca="false">Equipamentos!$A28</f>
        <v>0</v>
      </c>
      <c r="B28" s="61" t="n">
        <f aca="false">Equipamentos!$C28</f>
        <v>0</v>
      </c>
      <c r="C28" s="62" t="str">
        <f aca="false">IF($A28="","",IF(DATE(Parâmetros!$C$5,2,1)-1&lt;Parâmetros!$C$7,"",IF(IFERROR(INDEX($C$72:$N$78,MATCH($B28,$A$72:$A$78,0),1),0)=0,"—",IF(COUNTIFS('Lançar execução'!$A$3:$A$1502,$A28,'Lançar execução'!$D$3:$D$1502,"Sim",'Lançar execução'!$B$3:$B$1502,"&gt;="&amp;DATE(Parâmetros!$C$5,1,1),'Lançar execução'!$B$3:$B$1502,"&lt;"&amp;DATE(Parâmetros!$C$5,2,1))&gt;=IFERROR(INDEX($C$72:$N$78,MATCH($B28,$A$72:$A$78,0),1),0),"OK",IF(COUNTIFS('Lançar execução'!$A$3:$A$1502,$A28,'Lançar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8" s="62" t="str">
        <f aca="false">IF($A28="","",IF(DATE(Parâmetros!$C$5,3,1)-1&lt;Parâmetros!$C$7,"",IF(IFERROR(INDEX($C$72:$N$78,MATCH($B28,$A$72:$A$78,0),2),0)=0,"—",IF(COUNTIFS('Lançar execução'!$A$3:$A$1502,$A28,'Lançar execução'!$D$3:$D$1502,"Sim",'Lançar execução'!$B$3:$B$1502,"&gt;="&amp;DATE(Parâmetros!$C$5,2,1),'Lançar execução'!$B$3:$B$1502,"&lt;"&amp;DATE(Parâmetros!$C$5,3,1))&gt;=IFERROR(INDEX($C$72:$N$78,MATCH($B28,$A$72:$A$78,0),2),0),"OK",IF(COUNTIFS('Lançar execução'!$A$3:$A$1502,$A28,'Lançar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8" s="62" t="str">
        <f aca="false">IF($A28="","",IF(DATE(Parâmetros!$C$5,4,1)-1&lt;Parâmetros!$C$7,"",IF(IFERROR(INDEX($C$72:$N$78,MATCH($B28,$A$72:$A$78,0),3),0)=0,"—",IF(COUNTIFS('Lançar execução'!$A$3:$A$1502,$A28,'Lançar execução'!$D$3:$D$1502,"Sim",'Lançar execução'!$B$3:$B$1502,"&gt;="&amp;DATE(Parâmetros!$C$5,3,1),'Lançar execução'!$B$3:$B$1502,"&lt;"&amp;DATE(Parâmetros!$C$5,4,1))&gt;=IFERROR(INDEX($C$72:$N$78,MATCH($B28,$A$72:$A$78,0),3),0),"OK",IF(COUNTIFS('Lançar execução'!$A$3:$A$1502,$A28,'Lançar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8" s="62" t="str">
        <f aca="false">IF($A28="","",IF(DATE(Parâmetros!$C$5,5,1)-1&lt;Parâmetros!$C$7,"",IF(IFERROR(INDEX($C$72:$N$78,MATCH($B28,$A$72:$A$78,0),4),0)=0,"—",IF(COUNTIFS('Lançar execução'!$A$3:$A$1502,$A28,'Lançar execução'!$D$3:$D$1502,"Sim",'Lançar execução'!$B$3:$B$1502,"&gt;="&amp;DATE(Parâmetros!$C$5,4,1),'Lançar execução'!$B$3:$B$1502,"&lt;"&amp;DATE(Parâmetros!$C$5,5,1))&gt;=IFERROR(INDEX($C$72:$N$78,MATCH($B28,$A$72:$A$78,0),4),0),"OK",IF(COUNTIFS('Lançar execução'!$A$3:$A$1502,$A28,'Lançar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8" s="62" t="str">
        <f aca="false">IF($A28="","",IF(DATE(Parâmetros!$C$5,6,1)-1&lt;Parâmetros!$C$7,"",IF(IFERROR(INDEX($C$72:$N$78,MATCH($B28,$A$72:$A$78,0),5),0)=0,"—",IF(COUNTIFS('Lançar execução'!$A$3:$A$1502,$A28,'Lançar execução'!$D$3:$D$1502,"Sim",'Lançar execução'!$B$3:$B$1502,"&gt;="&amp;DATE(Parâmetros!$C$5,5,1),'Lançar execução'!$B$3:$B$1502,"&lt;"&amp;DATE(Parâmetros!$C$5,6,1))&gt;=IFERROR(INDEX($C$72:$N$78,MATCH($B28,$A$72:$A$78,0),5),0),"OK",IF(COUNTIFS('Lançar execução'!$A$3:$A$1502,$A28,'Lançar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8" s="62" t="str">
        <f aca="false">IF($A28="","",IF(DATE(Parâmetros!$C$5,7,1)-1&lt;Parâmetros!$C$7,"",IF(IFERROR(INDEX($C$72:$N$78,MATCH($B28,$A$72:$A$78,0),6),0)=0,"—",IF(COUNTIFS('Lançar execução'!$A$3:$A$1502,$A28,'Lançar execução'!$D$3:$D$1502,"Sim",'Lançar execução'!$B$3:$B$1502,"&gt;="&amp;DATE(Parâmetros!$C$5,6,1),'Lançar execução'!$B$3:$B$1502,"&lt;"&amp;DATE(Parâmetros!$C$5,7,1))&gt;=IFERROR(INDEX($C$72:$N$78,MATCH($B28,$A$72:$A$78,0),6),0),"OK",IF(COUNTIFS('Lançar execução'!$A$3:$A$1502,$A28,'Lançar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8" s="62" t="str">
        <f aca="false">IF($A28="","",IF(DATE(Parâmetros!$C$5,8,1)-1&lt;Parâmetros!$C$7,"",IF(IFERROR(INDEX($C$72:$N$78,MATCH($B28,$A$72:$A$78,0),7),0)=0,"—",IF(COUNTIFS('Lançar execução'!$A$3:$A$1502,$A28,'Lançar execução'!$D$3:$D$1502,"Sim",'Lançar execução'!$B$3:$B$1502,"&gt;="&amp;DATE(Parâmetros!$C$5,7,1),'Lançar execução'!$B$3:$B$1502,"&lt;"&amp;DATE(Parâmetros!$C$5,8,1))&gt;=IFERROR(INDEX($C$72:$N$78,MATCH($B28,$A$72:$A$78,0),7),0),"OK",IF(COUNTIFS('Lançar execução'!$A$3:$A$1502,$A28,'Lançar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8" s="62" t="str">
        <f aca="false">IF($A28="","",IF(DATE(Parâmetros!$C$5,9,1)-1&lt;Parâmetros!$C$7,"",IF(IFERROR(INDEX($C$72:$N$78,MATCH($B28,$A$72:$A$78,0),8),0)=0,"—",IF(COUNTIFS('Lançar execução'!$A$3:$A$1502,$A28,'Lançar execução'!$D$3:$D$1502,"Sim",'Lançar execução'!$B$3:$B$1502,"&gt;="&amp;DATE(Parâmetros!$C$5,8,1),'Lançar execução'!$B$3:$B$1502,"&lt;"&amp;DATE(Parâmetros!$C$5,9,1))&gt;=IFERROR(INDEX($C$72:$N$78,MATCH($B28,$A$72:$A$78,0),8),0),"OK",IF(COUNTIFS('Lançar execução'!$A$3:$A$1502,$A28,'Lançar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8" s="62" t="str">
        <f aca="false">IF($A28="","",IF(DATE(Parâmetros!$C$5,10,1)-1&lt;Parâmetros!$C$7,"",IF(IFERROR(INDEX($C$72:$N$78,MATCH($B28,$A$72:$A$78,0),9),0)=0,"—",IF(COUNTIFS('Lançar execução'!$A$3:$A$1502,$A28,'Lançar execução'!$D$3:$D$1502,"Sim",'Lançar execução'!$B$3:$B$1502,"&gt;="&amp;DATE(Parâmetros!$C$5,9,1),'Lançar execução'!$B$3:$B$1502,"&lt;"&amp;DATE(Parâmetros!$C$5,10,1))&gt;=IFERROR(INDEX($C$72:$N$78,MATCH($B28,$A$72:$A$78,0),9),0),"OK",IF(COUNTIFS('Lançar execução'!$A$3:$A$1502,$A28,'Lançar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8" s="62" t="str">
        <f aca="false">IF($A28="","",IF(DATE(Parâmetros!$C$5,11,1)-1&lt;Parâmetros!$C$7,"",IF(IFERROR(INDEX($C$72:$N$78,MATCH($B28,$A$72:$A$78,0),10),0)=0,"—",IF(COUNTIFS('Lançar execução'!$A$3:$A$1502,$A28,'Lançar execução'!$D$3:$D$1502,"Sim",'Lançar execução'!$B$3:$B$1502,"&gt;="&amp;DATE(Parâmetros!$C$5,10,1),'Lançar execução'!$B$3:$B$1502,"&lt;"&amp;DATE(Parâmetros!$C$5,11,1))&gt;=IFERROR(INDEX($C$72:$N$78,MATCH($B28,$A$72:$A$78,0),10),0),"OK",IF(COUNTIFS('Lançar execução'!$A$3:$A$1502,$A28,'Lançar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8" s="62" t="str">
        <f aca="false">IF($A28="","",IF(DATE(Parâmetros!$C$5,12,1)-1&lt;Parâmetros!$C$7,"",IF(IFERROR(INDEX($C$72:$N$78,MATCH($B28,$A$72:$A$78,0),11),0)=0,"—",IF(COUNTIFS('Lançar execução'!$A$3:$A$1502,$A28,'Lançar execução'!$D$3:$D$1502,"Sim",'Lançar execução'!$B$3:$B$1502,"&gt;="&amp;DATE(Parâmetros!$C$5,11,1),'Lançar execução'!$B$3:$B$1502,"&lt;"&amp;DATE(Parâmetros!$C$5,12,1))&gt;=IFERROR(INDEX($C$72:$N$78,MATCH($B28,$A$72:$A$78,0),11),0),"OK",IF(COUNTIFS('Lançar execução'!$A$3:$A$1502,$A28,'Lançar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8" s="62" t="str">
        <f aca="false">IF($A28="","",IF(DATE(Parâmetros!$C$5,13,1)-1&lt;Parâmetros!$C$7,"",IF(IFERROR(INDEX($C$72:$N$78,MATCH($B28,$A$72:$A$78,0),12),0)=0,"—",IF(COUNTIFS('Lançar execução'!$A$3:$A$1502,$A28,'Lançar execução'!$D$3:$D$1502,"Sim",'Lançar execução'!$B$3:$B$1502,"&gt;="&amp;DATE(Parâmetros!$C$5,12,1),'Lançar execução'!$B$3:$B$1502,"&lt;"&amp;DATE(Parâmetros!$C$5,13,1))&gt;=IFERROR(INDEX($C$72:$N$78,MATCH($B28,$A$72:$A$78,0),12),0),"OK",IF(COUNTIFS('Lançar execução'!$A$3:$A$1502,$A28,'Lançar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8" s="63" t="str">
        <f aca="false">IF($A28="","",IF(COUNTIF($C28:$N28,"OK")+COUNTIF($C28:$N28,"Parcial")+COUNTIF($C28:$N28,"Pendente")=0,"",COUNTIF($C28:$N28,"OK")/(COUNTIF($C28:$N28,"OK")+COUNTIF($C28:$N28,"Parcial")+COUNTIF($C28:$N28,"Pendente"))*100))</f>
        <v/>
      </c>
      <c r="P28" s="47" t="n">
        <f aca="false">IF($A28="",0,IF(INDEX($C28:$N28,Painel!$T$2)="Pendente",1,0))</f>
        <v>0</v>
      </c>
      <c r="Q28" s="0" t="str">
        <f aca="false">IF($P28=0,"",SUM($P$3:$P28))</f>
        <v/>
      </c>
    </row>
    <row r="29" customFormat="false" ht="18" hidden="false" customHeight="true" outlineLevel="0" collapsed="false">
      <c r="A29" s="60" t="n">
        <f aca="false">Equipamentos!$A29</f>
        <v>0</v>
      </c>
      <c r="B29" s="61" t="n">
        <f aca="false">Equipamentos!$C29</f>
        <v>0</v>
      </c>
      <c r="C29" s="62" t="str">
        <f aca="false">IF($A29="","",IF(DATE(Parâmetros!$C$5,2,1)-1&lt;Parâmetros!$C$7,"",IF(IFERROR(INDEX($C$72:$N$78,MATCH($B29,$A$72:$A$78,0),1),0)=0,"—",IF(COUNTIFS('Lançar execução'!$A$3:$A$1502,$A29,'Lançar execução'!$D$3:$D$1502,"Sim",'Lançar execução'!$B$3:$B$1502,"&gt;="&amp;DATE(Parâmetros!$C$5,1,1),'Lançar execução'!$B$3:$B$1502,"&lt;"&amp;DATE(Parâmetros!$C$5,2,1))&gt;=IFERROR(INDEX($C$72:$N$78,MATCH($B29,$A$72:$A$78,0),1),0),"OK",IF(COUNTIFS('Lançar execução'!$A$3:$A$1502,$A29,'Lançar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29" s="62" t="str">
        <f aca="false">IF($A29="","",IF(DATE(Parâmetros!$C$5,3,1)-1&lt;Parâmetros!$C$7,"",IF(IFERROR(INDEX($C$72:$N$78,MATCH($B29,$A$72:$A$78,0),2),0)=0,"—",IF(COUNTIFS('Lançar execução'!$A$3:$A$1502,$A29,'Lançar execução'!$D$3:$D$1502,"Sim",'Lançar execução'!$B$3:$B$1502,"&gt;="&amp;DATE(Parâmetros!$C$5,2,1),'Lançar execução'!$B$3:$B$1502,"&lt;"&amp;DATE(Parâmetros!$C$5,3,1))&gt;=IFERROR(INDEX($C$72:$N$78,MATCH($B29,$A$72:$A$78,0),2),0),"OK",IF(COUNTIFS('Lançar execução'!$A$3:$A$1502,$A29,'Lançar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29" s="62" t="str">
        <f aca="false">IF($A29="","",IF(DATE(Parâmetros!$C$5,4,1)-1&lt;Parâmetros!$C$7,"",IF(IFERROR(INDEX($C$72:$N$78,MATCH($B29,$A$72:$A$78,0),3),0)=0,"—",IF(COUNTIFS('Lançar execução'!$A$3:$A$1502,$A29,'Lançar execução'!$D$3:$D$1502,"Sim",'Lançar execução'!$B$3:$B$1502,"&gt;="&amp;DATE(Parâmetros!$C$5,3,1),'Lançar execução'!$B$3:$B$1502,"&lt;"&amp;DATE(Parâmetros!$C$5,4,1))&gt;=IFERROR(INDEX($C$72:$N$78,MATCH($B29,$A$72:$A$78,0),3),0),"OK",IF(COUNTIFS('Lançar execução'!$A$3:$A$1502,$A29,'Lançar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29" s="62" t="str">
        <f aca="false">IF($A29="","",IF(DATE(Parâmetros!$C$5,5,1)-1&lt;Parâmetros!$C$7,"",IF(IFERROR(INDEX($C$72:$N$78,MATCH($B29,$A$72:$A$78,0),4),0)=0,"—",IF(COUNTIFS('Lançar execução'!$A$3:$A$1502,$A29,'Lançar execução'!$D$3:$D$1502,"Sim",'Lançar execução'!$B$3:$B$1502,"&gt;="&amp;DATE(Parâmetros!$C$5,4,1),'Lançar execução'!$B$3:$B$1502,"&lt;"&amp;DATE(Parâmetros!$C$5,5,1))&gt;=IFERROR(INDEX($C$72:$N$78,MATCH($B29,$A$72:$A$78,0),4),0),"OK",IF(COUNTIFS('Lançar execução'!$A$3:$A$1502,$A29,'Lançar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29" s="62" t="str">
        <f aca="false">IF($A29="","",IF(DATE(Parâmetros!$C$5,6,1)-1&lt;Parâmetros!$C$7,"",IF(IFERROR(INDEX($C$72:$N$78,MATCH($B29,$A$72:$A$78,0),5),0)=0,"—",IF(COUNTIFS('Lançar execução'!$A$3:$A$1502,$A29,'Lançar execução'!$D$3:$D$1502,"Sim",'Lançar execução'!$B$3:$B$1502,"&gt;="&amp;DATE(Parâmetros!$C$5,5,1),'Lançar execução'!$B$3:$B$1502,"&lt;"&amp;DATE(Parâmetros!$C$5,6,1))&gt;=IFERROR(INDEX($C$72:$N$78,MATCH($B29,$A$72:$A$78,0),5),0),"OK",IF(COUNTIFS('Lançar execução'!$A$3:$A$1502,$A29,'Lançar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29" s="62" t="str">
        <f aca="false">IF($A29="","",IF(DATE(Parâmetros!$C$5,7,1)-1&lt;Parâmetros!$C$7,"",IF(IFERROR(INDEX($C$72:$N$78,MATCH($B29,$A$72:$A$78,0),6),0)=0,"—",IF(COUNTIFS('Lançar execução'!$A$3:$A$1502,$A29,'Lançar execução'!$D$3:$D$1502,"Sim",'Lançar execução'!$B$3:$B$1502,"&gt;="&amp;DATE(Parâmetros!$C$5,6,1),'Lançar execução'!$B$3:$B$1502,"&lt;"&amp;DATE(Parâmetros!$C$5,7,1))&gt;=IFERROR(INDEX($C$72:$N$78,MATCH($B29,$A$72:$A$78,0),6),0),"OK",IF(COUNTIFS('Lançar execução'!$A$3:$A$1502,$A29,'Lançar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29" s="62" t="str">
        <f aca="false">IF($A29="","",IF(DATE(Parâmetros!$C$5,8,1)-1&lt;Parâmetros!$C$7,"",IF(IFERROR(INDEX($C$72:$N$78,MATCH($B29,$A$72:$A$78,0),7),0)=0,"—",IF(COUNTIFS('Lançar execução'!$A$3:$A$1502,$A29,'Lançar execução'!$D$3:$D$1502,"Sim",'Lançar execução'!$B$3:$B$1502,"&gt;="&amp;DATE(Parâmetros!$C$5,7,1),'Lançar execução'!$B$3:$B$1502,"&lt;"&amp;DATE(Parâmetros!$C$5,8,1))&gt;=IFERROR(INDEX($C$72:$N$78,MATCH($B29,$A$72:$A$78,0),7),0),"OK",IF(COUNTIFS('Lançar execução'!$A$3:$A$1502,$A29,'Lançar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29" s="62" t="str">
        <f aca="false">IF($A29="","",IF(DATE(Parâmetros!$C$5,9,1)-1&lt;Parâmetros!$C$7,"",IF(IFERROR(INDEX($C$72:$N$78,MATCH($B29,$A$72:$A$78,0),8),0)=0,"—",IF(COUNTIFS('Lançar execução'!$A$3:$A$1502,$A29,'Lançar execução'!$D$3:$D$1502,"Sim",'Lançar execução'!$B$3:$B$1502,"&gt;="&amp;DATE(Parâmetros!$C$5,8,1),'Lançar execução'!$B$3:$B$1502,"&lt;"&amp;DATE(Parâmetros!$C$5,9,1))&gt;=IFERROR(INDEX($C$72:$N$78,MATCH($B29,$A$72:$A$78,0),8),0),"OK",IF(COUNTIFS('Lançar execução'!$A$3:$A$1502,$A29,'Lançar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29" s="62" t="str">
        <f aca="false">IF($A29="","",IF(DATE(Parâmetros!$C$5,10,1)-1&lt;Parâmetros!$C$7,"",IF(IFERROR(INDEX($C$72:$N$78,MATCH($B29,$A$72:$A$78,0),9),0)=0,"—",IF(COUNTIFS('Lançar execução'!$A$3:$A$1502,$A29,'Lançar execução'!$D$3:$D$1502,"Sim",'Lançar execução'!$B$3:$B$1502,"&gt;="&amp;DATE(Parâmetros!$C$5,9,1),'Lançar execução'!$B$3:$B$1502,"&lt;"&amp;DATE(Parâmetros!$C$5,10,1))&gt;=IFERROR(INDEX($C$72:$N$78,MATCH($B29,$A$72:$A$78,0),9),0),"OK",IF(COUNTIFS('Lançar execução'!$A$3:$A$1502,$A29,'Lançar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29" s="62" t="str">
        <f aca="false">IF($A29="","",IF(DATE(Parâmetros!$C$5,11,1)-1&lt;Parâmetros!$C$7,"",IF(IFERROR(INDEX($C$72:$N$78,MATCH($B29,$A$72:$A$78,0),10),0)=0,"—",IF(COUNTIFS('Lançar execução'!$A$3:$A$1502,$A29,'Lançar execução'!$D$3:$D$1502,"Sim",'Lançar execução'!$B$3:$B$1502,"&gt;="&amp;DATE(Parâmetros!$C$5,10,1),'Lançar execução'!$B$3:$B$1502,"&lt;"&amp;DATE(Parâmetros!$C$5,11,1))&gt;=IFERROR(INDEX($C$72:$N$78,MATCH($B29,$A$72:$A$78,0),10),0),"OK",IF(COUNTIFS('Lançar execução'!$A$3:$A$1502,$A29,'Lançar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29" s="62" t="str">
        <f aca="false">IF($A29="","",IF(DATE(Parâmetros!$C$5,12,1)-1&lt;Parâmetros!$C$7,"",IF(IFERROR(INDEX($C$72:$N$78,MATCH($B29,$A$72:$A$78,0),11),0)=0,"—",IF(COUNTIFS('Lançar execução'!$A$3:$A$1502,$A29,'Lançar execução'!$D$3:$D$1502,"Sim",'Lançar execução'!$B$3:$B$1502,"&gt;="&amp;DATE(Parâmetros!$C$5,11,1),'Lançar execução'!$B$3:$B$1502,"&lt;"&amp;DATE(Parâmetros!$C$5,12,1))&gt;=IFERROR(INDEX($C$72:$N$78,MATCH($B29,$A$72:$A$78,0),11),0),"OK",IF(COUNTIFS('Lançar execução'!$A$3:$A$1502,$A29,'Lançar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29" s="62" t="str">
        <f aca="false">IF($A29="","",IF(DATE(Parâmetros!$C$5,13,1)-1&lt;Parâmetros!$C$7,"",IF(IFERROR(INDEX($C$72:$N$78,MATCH($B29,$A$72:$A$78,0),12),0)=0,"—",IF(COUNTIFS('Lançar execução'!$A$3:$A$1502,$A29,'Lançar execução'!$D$3:$D$1502,"Sim",'Lançar execução'!$B$3:$B$1502,"&gt;="&amp;DATE(Parâmetros!$C$5,12,1),'Lançar execução'!$B$3:$B$1502,"&lt;"&amp;DATE(Parâmetros!$C$5,13,1))&gt;=IFERROR(INDEX($C$72:$N$78,MATCH($B29,$A$72:$A$78,0),12),0),"OK",IF(COUNTIFS('Lançar execução'!$A$3:$A$1502,$A29,'Lançar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29" s="63" t="str">
        <f aca="false">IF($A29="","",IF(COUNTIF($C29:$N29,"OK")+COUNTIF($C29:$N29,"Parcial")+COUNTIF($C29:$N29,"Pendente")=0,"",COUNTIF($C29:$N29,"OK")/(COUNTIF($C29:$N29,"OK")+COUNTIF($C29:$N29,"Parcial")+COUNTIF($C29:$N29,"Pendente"))*100))</f>
        <v/>
      </c>
      <c r="P29" s="47" t="n">
        <f aca="false">IF($A29="",0,IF(INDEX($C29:$N29,Painel!$T$2)="Pendente",1,0))</f>
        <v>0</v>
      </c>
      <c r="Q29" s="0" t="str">
        <f aca="false">IF($P29=0,"",SUM($P$3:$P29))</f>
        <v/>
      </c>
    </row>
    <row r="30" customFormat="false" ht="18" hidden="false" customHeight="true" outlineLevel="0" collapsed="false">
      <c r="A30" s="60" t="n">
        <f aca="false">Equipamentos!$A30</f>
        <v>0</v>
      </c>
      <c r="B30" s="61" t="n">
        <f aca="false">Equipamentos!$C30</f>
        <v>0</v>
      </c>
      <c r="C30" s="62" t="str">
        <f aca="false">IF($A30="","",IF(DATE(Parâmetros!$C$5,2,1)-1&lt;Parâmetros!$C$7,"",IF(IFERROR(INDEX($C$72:$N$78,MATCH($B30,$A$72:$A$78,0),1),0)=0,"—",IF(COUNTIFS('Lançar execução'!$A$3:$A$1502,$A30,'Lançar execução'!$D$3:$D$1502,"Sim",'Lançar execução'!$B$3:$B$1502,"&gt;="&amp;DATE(Parâmetros!$C$5,1,1),'Lançar execução'!$B$3:$B$1502,"&lt;"&amp;DATE(Parâmetros!$C$5,2,1))&gt;=IFERROR(INDEX($C$72:$N$78,MATCH($B30,$A$72:$A$78,0),1),0),"OK",IF(COUNTIFS('Lançar execução'!$A$3:$A$1502,$A30,'Lançar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0" s="62" t="str">
        <f aca="false">IF($A30="","",IF(DATE(Parâmetros!$C$5,3,1)-1&lt;Parâmetros!$C$7,"",IF(IFERROR(INDEX($C$72:$N$78,MATCH($B30,$A$72:$A$78,0),2),0)=0,"—",IF(COUNTIFS('Lançar execução'!$A$3:$A$1502,$A30,'Lançar execução'!$D$3:$D$1502,"Sim",'Lançar execução'!$B$3:$B$1502,"&gt;="&amp;DATE(Parâmetros!$C$5,2,1),'Lançar execução'!$B$3:$B$1502,"&lt;"&amp;DATE(Parâmetros!$C$5,3,1))&gt;=IFERROR(INDEX($C$72:$N$78,MATCH($B30,$A$72:$A$78,0),2),0),"OK",IF(COUNTIFS('Lançar execução'!$A$3:$A$1502,$A30,'Lançar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0" s="62" t="str">
        <f aca="false">IF($A30="","",IF(DATE(Parâmetros!$C$5,4,1)-1&lt;Parâmetros!$C$7,"",IF(IFERROR(INDEX($C$72:$N$78,MATCH($B30,$A$72:$A$78,0),3),0)=0,"—",IF(COUNTIFS('Lançar execução'!$A$3:$A$1502,$A30,'Lançar execução'!$D$3:$D$1502,"Sim",'Lançar execução'!$B$3:$B$1502,"&gt;="&amp;DATE(Parâmetros!$C$5,3,1),'Lançar execução'!$B$3:$B$1502,"&lt;"&amp;DATE(Parâmetros!$C$5,4,1))&gt;=IFERROR(INDEX($C$72:$N$78,MATCH($B30,$A$72:$A$78,0),3),0),"OK",IF(COUNTIFS('Lançar execução'!$A$3:$A$1502,$A30,'Lançar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0" s="62" t="str">
        <f aca="false">IF($A30="","",IF(DATE(Parâmetros!$C$5,5,1)-1&lt;Parâmetros!$C$7,"",IF(IFERROR(INDEX($C$72:$N$78,MATCH($B30,$A$72:$A$78,0),4),0)=0,"—",IF(COUNTIFS('Lançar execução'!$A$3:$A$1502,$A30,'Lançar execução'!$D$3:$D$1502,"Sim",'Lançar execução'!$B$3:$B$1502,"&gt;="&amp;DATE(Parâmetros!$C$5,4,1),'Lançar execução'!$B$3:$B$1502,"&lt;"&amp;DATE(Parâmetros!$C$5,5,1))&gt;=IFERROR(INDEX($C$72:$N$78,MATCH($B30,$A$72:$A$78,0),4),0),"OK",IF(COUNTIFS('Lançar execução'!$A$3:$A$1502,$A30,'Lançar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0" s="62" t="str">
        <f aca="false">IF($A30="","",IF(DATE(Parâmetros!$C$5,6,1)-1&lt;Parâmetros!$C$7,"",IF(IFERROR(INDEX($C$72:$N$78,MATCH($B30,$A$72:$A$78,0),5),0)=0,"—",IF(COUNTIFS('Lançar execução'!$A$3:$A$1502,$A30,'Lançar execução'!$D$3:$D$1502,"Sim",'Lançar execução'!$B$3:$B$1502,"&gt;="&amp;DATE(Parâmetros!$C$5,5,1),'Lançar execução'!$B$3:$B$1502,"&lt;"&amp;DATE(Parâmetros!$C$5,6,1))&gt;=IFERROR(INDEX($C$72:$N$78,MATCH($B30,$A$72:$A$78,0),5),0),"OK",IF(COUNTIFS('Lançar execução'!$A$3:$A$1502,$A30,'Lançar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0" s="62" t="str">
        <f aca="false">IF($A30="","",IF(DATE(Parâmetros!$C$5,7,1)-1&lt;Parâmetros!$C$7,"",IF(IFERROR(INDEX($C$72:$N$78,MATCH($B30,$A$72:$A$78,0),6),0)=0,"—",IF(COUNTIFS('Lançar execução'!$A$3:$A$1502,$A30,'Lançar execução'!$D$3:$D$1502,"Sim",'Lançar execução'!$B$3:$B$1502,"&gt;="&amp;DATE(Parâmetros!$C$5,6,1),'Lançar execução'!$B$3:$B$1502,"&lt;"&amp;DATE(Parâmetros!$C$5,7,1))&gt;=IFERROR(INDEX($C$72:$N$78,MATCH($B30,$A$72:$A$78,0),6),0),"OK",IF(COUNTIFS('Lançar execução'!$A$3:$A$1502,$A30,'Lançar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0" s="62" t="str">
        <f aca="false">IF($A30="","",IF(DATE(Parâmetros!$C$5,8,1)-1&lt;Parâmetros!$C$7,"",IF(IFERROR(INDEX($C$72:$N$78,MATCH($B30,$A$72:$A$78,0),7),0)=0,"—",IF(COUNTIFS('Lançar execução'!$A$3:$A$1502,$A30,'Lançar execução'!$D$3:$D$1502,"Sim",'Lançar execução'!$B$3:$B$1502,"&gt;="&amp;DATE(Parâmetros!$C$5,7,1),'Lançar execução'!$B$3:$B$1502,"&lt;"&amp;DATE(Parâmetros!$C$5,8,1))&gt;=IFERROR(INDEX($C$72:$N$78,MATCH($B30,$A$72:$A$78,0),7),0),"OK",IF(COUNTIFS('Lançar execução'!$A$3:$A$1502,$A30,'Lançar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0" s="62" t="str">
        <f aca="false">IF($A30="","",IF(DATE(Parâmetros!$C$5,9,1)-1&lt;Parâmetros!$C$7,"",IF(IFERROR(INDEX($C$72:$N$78,MATCH($B30,$A$72:$A$78,0),8),0)=0,"—",IF(COUNTIFS('Lançar execução'!$A$3:$A$1502,$A30,'Lançar execução'!$D$3:$D$1502,"Sim",'Lançar execução'!$B$3:$B$1502,"&gt;="&amp;DATE(Parâmetros!$C$5,8,1),'Lançar execução'!$B$3:$B$1502,"&lt;"&amp;DATE(Parâmetros!$C$5,9,1))&gt;=IFERROR(INDEX($C$72:$N$78,MATCH($B30,$A$72:$A$78,0),8),0),"OK",IF(COUNTIFS('Lançar execução'!$A$3:$A$1502,$A30,'Lançar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0" s="62" t="str">
        <f aca="false">IF($A30="","",IF(DATE(Parâmetros!$C$5,10,1)-1&lt;Parâmetros!$C$7,"",IF(IFERROR(INDEX($C$72:$N$78,MATCH($B30,$A$72:$A$78,0),9),0)=0,"—",IF(COUNTIFS('Lançar execução'!$A$3:$A$1502,$A30,'Lançar execução'!$D$3:$D$1502,"Sim",'Lançar execução'!$B$3:$B$1502,"&gt;="&amp;DATE(Parâmetros!$C$5,9,1),'Lançar execução'!$B$3:$B$1502,"&lt;"&amp;DATE(Parâmetros!$C$5,10,1))&gt;=IFERROR(INDEX($C$72:$N$78,MATCH($B30,$A$72:$A$78,0),9),0),"OK",IF(COUNTIFS('Lançar execução'!$A$3:$A$1502,$A30,'Lançar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0" s="62" t="str">
        <f aca="false">IF($A30="","",IF(DATE(Parâmetros!$C$5,11,1)-1&lt;Parâmetros!$C$7,"",IF(IFERROR(INDEX($C$72:$N$78,MATCH($B30,$A$72:$A$78,0),10),0)=0,"—",IF(COUNTIFS('Lançar execução'!$A$3:$A$1502,$A30,'Lançar execução'!$D$3:$D$1502,"Sim",'Lançar execução'!$B$3:$B$1502,"&gt;="&amp;DATE(Parâmetros!$C$5,10,1),'Lançar execução'!$B$3:$B$1502,"&lt;"&amp;DATE(Parâmetros!$C$5,11,1))&gt;=IFERROR(INDEX($C$72:$N$78,MATCH($B30,$A$72:$A$78,0),10),0),"OK",IF(COUNTIFS('Lançar execução'!$A$3:$A$1502,$A30,'Lançar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0" s="62" t="str">
        <f aca="false">IF($A30="","",IF(DATE(Parâmetros!$C$5,12,1)-1&lt;Parâmetros!$C$7,"",IF(IFERROR(INDEX($C$72:$N$78,MATCH($B30,$A$72:$A$78,0),11),0)=0,"—",IF(COUNTIFS('Lançar execução'!$A$3:$A$1502,$A30,'Lançar execução'!$D$3:$D$1502,"Sim",'Lançar execução'!$B$3:$B$1502,"&gt;="&amp;DATE(Parâmetros!$C$5,11,1),'Lançar execução'!$B$3:$B$1502,"&lt;"&amp;DATE(Parâmetros!$C$5,12,1))&gt;=IFERROR(INDEX($C$72:$N$78,MATCH($B30,$A$72:$A$78,0),11),0),"OK",IF(COUNTIFS('Lançar execução'!$A$3:$A$1502,$A30,'Lançar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0" s="62" t="str">
        <f aca="false">IF($A30="","",IF(DATE(Parâmetros!$C$5,13,1)-1&lt;Parâmetros!$C$7,"",IF(IFERROR(INDEX($C$72:$N$78,MATCH($B30,$A$72:$A$78,0),12),0)=0,"—",IF(COUNTIFS('Lançar execução'!$A$3:$A$1502,$A30,'Lançar execução'!$D$3:$D$1502,"Sim",'Lançar execução'!$B$3:$B$1502,"&gt;="&amp;DATE(Parâmetros!$C$5,12,1),'Lançar execução'!$B$3:$B$1502,"&lt;"&amp;DATE(Parâmetros!$C$5,13,1))&gt;=IFERROR(INDEX($C$72:$N$78,MATCH($B30,$A$72:$A$78,0),12),0),"OK",IF(COUNTIFS('Lançar execução'!$A$3:$A$1502,$A30,'Lançar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0" s="63" t="str">
        <f aca="false">IF($A30="","",IF(COUNTIF($C30:$N30,"OK")+COUNTIF($C30:$N30,"Parcial")+COUNTIF($C30:$N30,"Pendente")=0,"",COUNTIF($C30:$N30,"OK")/(COUNTIF($C30:$N30,"OK")+COUNTIF($C30:$N30,"Parcial")+COUNTIF($C30:$N30,"Pendente"))*100))</f>
        <v/>
      </c>
      <c r="P30" s="47" t="n">
        <f aca="false">IF($A30="",0,IF(INDEX($C30:$N30,Painel!$T$2)="Pendente",1,0))</f>
        <v>0</v>
      </c>
      <c r="Q30" s="0" t="str">
        <f aca="false">IF($P30=0,"",SUM($P$3:$P30))</f>
        <v/>
      </c>
    </row>
    <row r="31" customFormat="false" ht="18" hidden="false" customHeight="true" outlineLevel="0" collapsed="false">
      <c r="A31" s="60" t="n">
        <f aca="false">Equipamentos!$A31</f>
        <v>0</v>
      </c>
      <c r="B31" s="61" t="n">
        <f aca="false">Equipamentos!$C31</f>
        <v>0</v>
      </c>
      <c r="C31" s="62" t="str">
        <f aca="false">IF($A31="","",IF(DATE(Parâmetros!$C$5,2,1)-1&lt;Parâmetros!$C$7,"",IF(IFERROR(INDEX($C$72:$N$78,MATCH($B31,$A$72:$A$78,0),1),0)=0,"—",IF(COUNTIFS('Lançar execução'!$A$3:$A$1502,$A31,'Lançar execução'!$D$3:$D$1502,"Sim",'Lançar execução'!$B$3:$B$1502,"&gt;="&amp;DATE(Parâmetros!$C$5,1,1),'Lançar execução'!$B$3:$B$1502,"&lt;"&amp;DATE(Parâmetros!$C$5,2,1))&gt;=IFERROR(INDEX($C$72:$N$78,MATCH($B31,$A$72:$A$78,0),1),0),"OK",IF(COUNTIFS('Lançar execução'!$A$3:$A$1502,$A31,'Lançar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1" s="62" t="str">
        <f aca="false">IF($A31="","",IF(DATE(Parâmetros!$C$5,3,1)-1&lt;Parâmetros!$C$7,"",IF(IFERROR(INDEX($C$72:$N$78,MATCH($B31,$A$72:$A$78,0),2),0)=0,"—",IF(COUNTIFS('Lançar execução'!$A$3:$A$1502,$A31,'Lançar execução'!$D$3:$D$1502,"Sim",'Lançar execução'!$B$3:$B$1502,"&gt;="&amp;DATE(Parâmetros!$C$5,2,1),'Lançar execução'!$B$3:$B$1502,"&lt;"&amp;DATE(Parâmetros!$C$5,3,1))&gt;=IFERROR(INDEX($C$72:$N$78,MATCH($B31,$A$72:$A$78,0),2),0),"OK",IF(COUNTIFS('Lançar execução'!$A$3:$A$1502,$A31,'Lançar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1" s="62" t="str">
        <f aca="false">IF($A31="","",IF(DATE(Parâmetros!$C$5,4,1)-1&lt;Parâmetros!$C$7,"",IF(IFERROR(INDEX($C$72:$N$78,MATCH($B31,$A$72:$A$78,0),3),0)=0,"—",IF(COUNTIFS('Lançar execução'!$A$3:$A$1502,$A31,'Lançar execução'!$D$3:$D$1502,"Sim",'Lançar execução'!$B$3:$B$1502,"&gt;="&amp;DATE(Parâmetros!$C$5,3,1),'Lançar execução'!$B$3:$B$1502,"&lt;"&amp;DATE(Parâmetros!$C$5,4,1))&gt;=IFERROR(INDEX($C$72:$N$78,MATCH($B31,$A$72:$A$78,0),3),0),"OK",IF(COUNTIFS('Lançar execução'!$A$3:$A$1502,$A31,'Lançar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1" s="62" t="str">
        <f aca="false">IF($A31="","",IF(DATE(Parâmetros!$C$5,5,1)-1&lt;Parâmetros!$C$7,"",IF(IFERROR(INDEX($C$72:$N$78,MATCH($B31,$A$72:$A$78,0),4),0)=0,"—",IF(COUNTIFS('Lançar execução'!$A$3:$A$1502,$A31,'Lançar execução'!$D$3:$D$1502,"Sim",'Lançar execução'!$B$3:$B$1502,"&gt;="&amp;DATE(Parâmetros!$C$5,4,1),'Lançar execução'!$B$3:$B$1502,"&lt;"&amp;DATE(Parâmetros!$C$5,5,1))&gt;=IFERROR(INDEX($C$72:$N$78,MATCH($B31,$A$72:$A$78,0),4),0),"OK",IF(COUNTIFS('Lançar execução'!$A$3:$A$1502,$A31,'Lançar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1" s="62" t="str">
        <f aca="false">IF($A31="","",IF(DATE(Parâmetros!$C$5,6,1)-1&lt;Parâmetros!$C$7,"",IF(IFERROR(INDEX($C$72:$N$78,MATCH($B31,$A$72:$A$78,0),5),0)=0,"—",IF(COUNTIFS('Lançar execução'!$A$3:$A$1502,$A31,'Lançar execução'!$D$3:$D$1502,"Sim",'Lançar execução'!$B$3:$B$1502,"&gt;="&amp;DATE(Parâmetros!$C$5,5,1),'Lançar execução'!$B$3:$B$1502,"&lt;"&amp;DATE(Parâmetros!$C$5,6,1))&gt;=IFERROR(INDEX($C$72:$N$78,MATCH($B31,$A$72:$A$78,0),5),0),"OK",IF(COUNTIFS('Lançar execução'!$A$3:$A$1502,$A31,'Lançar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1" s="62" t="str">
        <f aca="false">IF($A31="","",IF(DATE(Parâmetros!$C$5,7,1)-1&lt;Parâmetros!$C$7,"",IF(IFERROR(INDEX($C$72:$N$78,MATCH($B31,$A$72:$A$78,0),6),0)=0,"—",IF(COUNTIFS('Lançar execução'!$A$3:$A$1502,$A31,'Lançar execução'!$D$3:$D$1502,"Sim",'Lançar execução'!$B$3:$B$1502,"&gt;="&amp;DATE(Parâmetros!$C$5,6,1),'Lançar execução'!$B$3:$B$1502,"&lt;"&amp;DATE(Parâmetros!$C$5,7,1))&gt;=IFERROR(INDEX($C$72:$N$78,MATCH($B31,$A$72:$A$78,0),6),0),"OK",IF(COUNTIFS('Lançar execução'!$A$3:$A$1502,$A31,'Lançar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1" s="62" t="str">
        <f aca="false">IF($A31="","",IF(DATE(Parâmetros!$C$5,8,1)-1&lt;Parâmetros!$C$7,"",IF(IFERROR(INDEX($C$72:$N$78,MATCH($B31,$A$72:$A$78,0),7),0)=0,"—",IF(COUNTIFS('Lançar execução'!$A$3:$A$1502,$A31,'Lançar execução'!$D$3:$D$1502,"Sim",'Lançar execução'!$B$3:$B$1502,"&gt;="&amp;DATE(Parâmetros!$C$5,7,1),'Lançar execução'!$B$3:$B$1502,"&lt;"&amp;DATE(Parâmetros!$C$5,8,1))&gt;=IFERROR(INDEX($C$72:$N$78,MATCH($B31,$A$72:$A$78,0),7),0),"OK",IF(COUNTIFS('Lançar execução'!$A$3:$A$1502,$A31,'Lançar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1" s="62" t="str">
        <f aca="false">IF($A31="","",IF(DATE(Parâmetros!$C$5,9,1)-1&lt;Parâmetros!$C$7,"",IF(IFERROR(INDEX($C$72:$N$78,MATCH($B31,$A$72:$A$78,0),8),0)=0,"—",IF(COUNTIFS('Lançar execução'!$A$3:$A$1502,$A31,'Lançar execução'!$D$3:$D$1502,"Sim",'Lançar execução'!$B$3:$B$1502,"&gt;="&amp;DATE(Parâmetros!$C$5,8,1),'Lançar execução'!$B$3:$B$1502,"&lt;"&amp;DATE(Parâmetros!$C$5,9,1))&gt;=IFERROR(INDEX($C$72:$N$78,MATCH($B31,$A$72:$A$78,0),8),0),"OK",IF(COUNTIFS('Lançar execução'!$A$3:$A$1502,$A31,'Lançar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1" s="62" t="str">
        <f aca="false">IF($A31="","",IF(DATE(Parâmetros!$C$5,10,1)-1&lt;Parâmetros!$C$7,"",IF(IFERROR(INDEX($C$72:$N$78,MATCH($B31,$A$72:$A$78,0),9),0)=0,"—",IF(COUNTIFS('Lançar execução'!$A$3:$A$1502,$A31,'Lançar execução'!$D$3:$D$1502,"Sim",'Lançar execução'!$B$3:$B$1502,"&gt;="&amp;DATE(Parâmetros!$C$5,9,1),'Lançar execução'!$B$3:$B$1502,"&lt;"&amp;DATE(Parâmetros!$C$5,10,1))&gt;=IFERROR(INDEX($C$72:$N$78,MATCH($B31,$A$72:$A$78,0),9),0),"OK",IF(COUNTIFS('Lançar execução'!$A$3:$A$1502,$A31,'Lançar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1" s="62" t="str">
        <f aca="false">IF($A31="","",IF(DATE(Parâmetros!$C$5,11,1)-1&lt;Parâmetros!$C$7,"",IF(IFERROR(INDEX($C$72:$N$78,MATCH($B31,$A$72:$A$78,0),10),0)=0,"—",IF(COUNTIFS('Lançar execução'!$A$3:$A$1502,$A31,'Lançar execução'!$D$3:$D$1502,"Sim",'Lançar execução'!$B$3:$B$1502,"&gt;="&amp;DATE(Parâmetros!$C$5,10,1),'Lançar execução'!$B$3:$B$1502,"&lt;"&amp;DATE(Parâmetros!$C$5,11,1))&gt;=IFERROR(INDEX($C$72:$N$78,MATCH($B31,$A$72:$A$78,0),10),0),"OK",IF(COUNTIFS('Lançar execução'!$A$3:$A$1502,$A31,'Lançar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1" s="62" t="str">
        <f aca="false">IF($A31="","",IF(DATE(Parâmetros!$C$5,12,1)-1&lt;Parâmetros!$C$7,"",IF(IFERROR(INDEX($C$72:$N$78,MATCH($B31,$A$72:$A$78,0),11),0)=0,"—",IF(COUNTIFS('Lançar execução'!$A$3:$A$1502,$A31,'Lançar execução'!$D$3:$D$1502,"Sim",'Lançar execução'!$B$3:$B$1502,"&gt;="&amp;DATE(Parâmetros!$C$5,11,1),'Lançar execução'!$B$3:$B$1502,"&lt;"&amp;DATE(Parâmetros!$C$5,12,1))&gt;=IFERROR(INDEX($C$72:$N$78,MATCH($B31,$A$72:$A$78,0),11),0),"OK",IF(COUNTIFS('Lançar execução'!$A$3:$A$1502,$A31,'Lançar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1" s="62" t="str">
        <f aca="false">IF($A31="","",IF(DATE(Parâmetros!$C$5,13,1)-1&lt;Parâmetros!$C$7,"",IF(IFERROR(INDEX($C$72:$N$78,MATCH($B31,$A$72:$A$78,0),12),0)=0,"—",IF(COUNTIFS('Lançar execução'!$A$3:$A$1502,$A31,'Lançar execução'!$D$3:$D$1502,"Sim",'Lançar execução'!$B$3:$B$1502,"&gt;="&amp;DATE(Parâmetros!$C$5,12,1),'Lançar execução'!$B$3:$B$1502,"&lt;"&amp;DATE(Parâmetros!$C$5,13,1))&gt;=IFERROR(INDEX($C$72:$N$78,MATCH($B31,$A$72:$A$78,0),12),0),"OK",IF(COUNTIFS('Lançar execução'!$A$3:$A$1502,$A31,'Lançar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1" s="63" t="str">
        <f aca="false">IF($A31="","",IF(COUNTIF($C31:$N31,"OK")+COUNTIF($C31:$N31,"Parcial")+COUNTIF($C31:$N31,"Pendente")=0,"",COUNTIF($C31:$N31,"OK")/(COUNTIF($C31:$N31,"OK")+COUNTIF($C31:$N31,"Parcial")+COUNTIF($C31:$N31,"Pendente"))*100))</f>
        <v/>
      </c>
      <c r="P31" s="47" t="n">
        <f aca="false">IF($A31="",0,IF(INDEX($C31:$N31,Painel!$T$2)="Pendente",1,0))</f>
        <v>0</v>
      </c>
      <c r="Q31" s="0" t="str">
        <f aca="false">IF($P31=0,"",SUM($P$3:$P31))</f>
        <v/>
      </c>
    </row>
    <row r="32" customFormat="false" ht="18" hidden="false" customHeight="true" outlineLevel="0" collapsed="false">
      <c r="A32" s="60" t="n">
        <f aca="false">Equipamentos!$A32</f>
        <v>0</v>
      </c>
      <c r="B32" s="61" t="n">
        <f aca="false">Equipamentos!$C32</f>
        <v>0</v>
      </c>
      <c r="C32" s="62" t="str">
        <f aca="false">IF($A32="","",IF(DATE(Parâmetros!$C$5,2,1)-1&lt;Parâmetros!$C$7,"",IF(IFERROR(INDEX($C$72:$N$78,MATCH($B32,$A$72:$A$78,0),1),0)=0,"—",IF(COUNTIFS('Lançar execução'!$A$3:$A$1502,$A32,'Lançar execução'!$D$3:$D$1502,"Sim",'Lançar execução'!$B$3:$B$1502,"&gt;="&amp;DATE(Parâmetros!$C$5,1,1),'Lançar execução'!$B$3:$B$1502,"&lt;"&amp;DATE(Parâmetros!$C$5,2,1))&gt;=IFERROR(INDEX($C$72:$N$78,MATCH($B32,$A$72:$A$78,0),1),0),"OK",IF(COUNTIFS('Lançar execução'!$A$3:$A$1502,$A32,'Lançar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2" s="62" t="str">
        <f aca="false">IF($A32="","",IF(DATE(Parâmetros!$C$5,3,1)-1&lt;Parâmetros!$C$7,"",IF(IFERROR(INDEX($C$72:$N$78,MATCH($B32,$A$72:$A$78,0),2),0)=0,"—",IF(COUNTIFS('Lançar execução'!$A$3:$A$1502,$A32,'Lançar execução'!$D$3:$D$1502,"Sim",'Lançar execução'!$B$3:$B$1502,"&gt;="&amp;DATE(Parâmetros!$C$5,2,1),'Lançar execução'!$B$3:$B$1502,"&lt;"&amp;DATE(Parâmetros!$C$5,3,1))&gt;=IFERROR(INDEX($C$72:$N$78,MATCH($B32,$A$72:$A$78,0),2),0),"OK",IF(COUNTIFS('Lançar execução'!$A$3:$A$1502,$A32,'Lançar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2" s="62" t="str">
        <f aca="false">IF($A32="","",IF(DATE(Parâmetros!$C$5,4,1)-1&lt;Parâmetros!$C$7,"",IF(IFERROR(INDEX($C$72:$N$78,MATCH($B32,$A$72:$A$78,0),3),0)=0,"—",IF(COUNTIFS('Lançar execução'!$A$3:$A$1502,$A32,'Lançar execução'!$D$3:$D$1502,"Sim",'Lançar execução'!$B$3:$B$1502,"&gt;="&amp;DATE(Parâmetros!$C$5,3,1),'Lançar execução'!$B$3:$B$1502,"&lt;"&amp;DATE(Parâmetros!$C$5,4,1))&gt;=IFERROR(INDEX($C$72:$N$78,MATCH($B32,$A$72:$A$78,0),3),0),"OK",IF(COUNTIFS('Lançar execução'!$A$3:$A$1502,$A32,'Lançar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2" s="62" t="str">
        <f aca="false">IF($A32="","",IF(DATE(Parâmetros!$C$5,5,1)-1&lt;Parâmetros!$C$7,"",IF(IFERROR(INDEX($C$72:$N$78,MATCH($B32,$A$72:$A$78,0),4),0)=0,"—",IF(COUNTIFS('Lançar execução'!$A$3:$A$1502,$A32,'Lançar execução'!$D$3:$D$1502,"Sim",'Lançar execução'!$B$3:$B$1502,"&gt;="&amp;DATE(Parâmetros!$C$5,4,1),'Lançar execução'!$B$3:$B$1502,"&lt;"&amp;DATE(Parâmetros!$C$5,5,1))&gt;=IFERROR(INDEX($C$72:$N$78,MATCH($B32,$A$72:$A$78,0),4),0),"OK",IF(COUNTIFS('Lançar execução'!$A$3:$A$1502,$A32,'Lançar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2" s="62" t="str">
        <f aca="false">IF($A32="","",IF(DATE(Parâmetros!$C$5,6,1)-1&lt;Parâmetros!$C$7,"",IF(IFERROR(INDEX($C$72:$N$78,MATCH($B32,$A$72:$A$78,0),5),0)=0,"—",IF(COUNTIFS('Lançar execução'!$A$3:$A$1502,$A32,'Lançar execução'!$D$3:$D$1502,"Sim",'Lançar execução'!$B$3:$B$1502,"&gt;="&amp;DATE(Parâmetros!$C$5,5,1),'Lançar execução'!$B$3:$B$1502,"&lt;"&amp;DATE(Parâmetros!$C$5,6,1))&gt;=IFERROR(INDEX($C$72:$N$78,MATCH($B32,$A$72:$A$78,0),5),0),"OK",IF(COUNTIFS('Lançar execução'!$A$3:$A$1502,$A32,'Lançar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2" s="62" t="str">
        <f aca="false">IF($A32="","",IF(DATE(Parâmetros!$C$5,7,1)-1&lt;Parâmetros!$C$7,"",IF(IFERROR(INDEX($C$72:$N$78,MATCH($B32,$A$72:$A$78,0),6),0)=0,"—",IF(COUNTIFS('Lançar execução'!$A$3:$A$1502,$A32,'Lançar execução'!$D$3:$D$1502,"Sim",'Lançar execução'!$B$3:$B$1502,"&gt;="&amp;DATE(Parâmetros!$C$5,6,1),'Lançar execução'!$B$3:$B$1502,"&lt;"&amp;DATE(Parâmetros!$C$5,7,1))&gt;=IFERROR(INDEX($C$72:$N$78,MATCH($B32,$A$72:$A$78,0),6),0),"OK",IF(COUNTIFS('Lançar execução'!$A$3:$A$1502,$A32,'Lançar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2" s="62" t="str">
        <f aca="false">IF($A32="","",IF(DATE(Parâmetros!$C$5,8,1)-1&lt;Parâmetros!$C$7,"",IF(IFERROR(INDEX($C$72:$N$78,MATCH($B32,$A$72:$A$78,0),7),0)=0,"—",IF(COUNTIFS('Lançar execução'!$A$3:$A$1502,$A32,'Lançar execução'!$D$3:$D$1502,"Sim",'Lançar execução'!$B$3:$B$1502,"&gt;="&amp;DATE(Parâmetros!$C$5,7,1),'Lançar execução'!$B$3:$B$1502,"&lt;"&amp;DATE(Parâmetros!$C$5,8,1))&gt;=IFERROR(INDEX($C$72:$N$78,MATCH($B32,$A$72:$A$78,0),7),0),"OK",IF(COUNTIFS('Lançar execução'!$A$3:$A$1502,$A32,'Lançar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2" s="62" t="str">
        <f aca="false">IF($A32="","",IF(DATE(Parâmetros!$C$5,9,1)-1&lt;Parâmetros!$C$7,"",IF(IFERROR(INDEX($C$72:$N$78,MATCH($B32,$A$72:$A$78,0),8),0)=0,"—",IF(COUNTIFS('Lançar execução'!$A$3:$A$1502,$A32,'Lançar execução'!$D$3:$D$1502,"Sim",'Lançar execução'!$B$3:$B$1502,"&gt;="&amp;DATE(Parâmetros!$C$5,8,1),'Lançar execução'!$B$3:$B$1502,"&lt;"&amp;DATE(Parâmetros!$C$5,9,1))&gt;=IFERROR(INDEX($C$72:$N$78,MATCH($B32,$A$72:$A$78,0),8),0),"OK",IF(COUNTIFS('Lançar execução'!$A$3:$A$1502,$A32,'Lançar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2" s="62" t="str">
        <f aca="false">IF($A32="","",IF(DATE(Parâmetros!$C$5,10,1)-1&lt;Parâmetros!$C$7,"",IF(IFERROR(INDEX($C$72:$N$78,MATCH($B32,$A$72:$A$78,0),9),0)=0,"—",IF(COUNTIFS('Lançar execução'!$A$3:$A$1502,$A32,'Lançar execução'!$D$3:$D$1502,"Sim",'Lançar execução'!$B$3:$B$1502,"&gt;="&amp;DATE(Parâmetros!$C$5,9,1),'Lançar execução'!$B$3:$B$1502,"&lt;"&amp;DATE(Parâmetros!$C$5,10,1))&gt;=IFERROR(INDEX($C$72:$N$78,MATCH($B32,$A$72:$A$78,0),9),0),"OK",IF(COUNTIFS('Lançar execução'!$A$3:$A$1502,$A32,'Lançar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2" s="62" t="str">
        <f aca="false">IF($A32="","",IF(DATE(Parâmetros!$C$5,11,1)-1&lt;Parâmetros!$C$7,"",IF(IFERROR(INDEX($C$72:$N$78,MATCH($B32,$A$72:$A$78,0),10),0)=0,"—",IF(COUNTIFS('Lançar execução'!$A$3:$A$1502,$A32,'Lançar execução'!$D$3:$D$1502,"Sim",'Lançar execução'!$B$3:$B$1502,"&gt;="&amp;DATE(Parâmetros!$C$5,10,1),'Lançar execução'!$B$3:$B$1502,"&lt;"&amp;DATE(Parâmetros!$C$5,11,1))&gt;=IFERROR(INDEX($C$72:$N$78,MATCH($B32,$A$72:$A$78,0),10),0),"OK",IF(COUNTIFS('Lançar execução'!$A$3:$A$1502,$A32,'Lançar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2" s="62" t="str">
        <f aca="false">IF($A32="","",IF(DATE(Parâmetros!$C$5,12,1)-1&lt;Parâmetros!$C$7,"",IF(IFERROR(INDEX($C$72:$N$78,MATCH($B32,$A$72:$A$78,0),11),0)=0,"—",IF(COUNTIFS('Lançar execução'!$A$3:$A$1502,$A32,'Lançar execução'!$D$3:$D$1502,"Sim",'Lançar execução'!$B$3:$B$1502,"&gt;="&amp;DATE(Parâmetros!$C$5,11,1),'Lançar execução'!$B$3:$B$1502,"&lt;"&amp;DATE(Parâmetros!$C$5,12,1))&gt;=IFERROR(INDEX($C$72:$N$78,MATCH($B32,$A$72:$A$78,0),11),0),"OK",IF(COUNTIFS('Lançar execução'!$A$3:$A$1502,$A32,'Lançar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2" s="62" t="str">
        <f aca="false">IF($A32="","",IF(DATE(Parâmetros!$C$5,13,1)-1&lt;Parâmetros!$C$7,"",IF(IFERROR(INDEX($C$72:$N$78,MATCH($B32,$A$72:$A$78,0),12),0)=0,"—",IF(COUNTIFS('Lançar execução'!$A$3:$A$1502,$A32,'Lançar execução'!$D$3:$D$1502,"Sim",'Lançar execução'!$B$3:$B$1502,"&gt;="&amp;DATE(Parâmetros!$C$5,12,1),'Lançar execução'!$B$3:$B$1502,"&lt;"&amp;DATE(Parâmetros!$C$5,13,1))&gt;=IFERROR(INDEX($C$72:$N$78,MATCH($B32,$A$72:$A$78,0),12),0),"OK",IF(COUNTIFS('Lançar execução'!$A$3:$A$1502,$A32,'Lançar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2" s="63" t="str">
        <f aca="false">IF($A32="","",IF(COUNTIF($C32:$N32,"OK")+COUNTIF($C32:$N32,"Parcial")+COUNTIF($C32:$N32,"Pendente")=0,"",COUNTIF($C32:$N32,"OK")/(COUNTIF($C32:$N32,"OK")+COUNTIF($C32:$N32,"Parcial")+COUNTIF($C32:$N32,"Pendente"))*100))</f>
        <v/>
      </c>
      <c r="P32" s="47" t="n">
        <f aca="false">IF($A32="",0,IF(INDEX($C32:$N32,Painel!$T$2)="Pendente",1,0))</f>
        <v>0</v>
      </c>
      <c r="Q32" s="0" t="str">
        <f aca="false">IF($P32=0,"",SUM($P$3:$P32))</f>
        <v/>
      </c>
    </row>
    <row r="33" customFormat="false" ht="18" hidden="false" customHeight="true" outlineLevel="0" collapsed="false">
      <c r="A33" s="60" t="n">
        <f aca="false">Equipamentos!$A33</f>
        <v>0</v>
      </c>
      <c r="B33" s="61" t="n">
        <f aca="false">Equipamentos!$C33</f>
        <v>0</v>
      </c>
      <c r="C33" s="62" t="str">
        <f aca="false">IF($A33="","",IF(DATE(Parâmetros!$C$5,2,1)-1&lt;Parâmetros!$C$7,"",IF(IFERROR(INDEX($C$72:$N$78,MATCH($B33,$A$72:$A$78,0),1),0)=0,"—",IF(COUNTIFS('Lançar execução'!$A$3:$A$1502,$A33,'Lançar execução'!$D$3:$D$1502,"Sim",'Lançar execução'!$B$3:$B$1502,"&gt;="&amp;DATE(Parâmetros!$C$5,1,1),'Lançar execução'!$B$3:$B$1502,"&lt;"&amp;DATE(Parâmetros!$C$5,2,1))&gt;=IFERROR(INDEX($C$72:$N$78,MATCH($B33,$A$72:$A$78,0),1),0),"OK",IF(COUNTIFS('Lançar execução'!$A$3:$A$1502,$A33,'Lançar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3" s="62" t="str">
        <f aca="false">IF($A33="","",IF(DATE(Parâmetros!$C$5,3,1)-1&lt;Parâmetros!$C$7,"",IF(IFERROR(INDEX($C$72:$N$78,MATCH($B33,$A$72:$A$78,0),2),0)=0,"—",IF(COUNTIFS('Lançar execução'!$A$3:$A$1502,$A33,'Lançar execução'!$D$3:$D$1502,"Sim",'Lançar execução'!$B$3:$B$1502,"&gt;="&amp;DATE(Parâmetros!$C$5,2,1),'Lançar execução'!$B$3:$B$1502,"&lt;"&amp;DATE(Parâmetros!$C$5,3,1))&gt;=IFERROR(INDEX($C$72:$N$78,MATCH($B33,$A$72:$A$78,0),2),0),"OK",IF(COUNTIFS('Lançar execução'!$A$3:$A$1502,$A33,'Lançar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3" s="62" t="str">
        <f aca="false">IF($A33="","",IF(DATE(Parâmetros!$C$5,4,1)-1&lt;Parâmetros!$C$7,"",IF(IFERROR(INDEX($C$72:$N$78,MATCH($B33,$A$72:$A$78,0),3),0)=0,"—",IF(COUNTIFS('Lançar execução'!$A$3:$A$1502,$A33,'Lançar execução'!$D$3:$D$1502,"Sim",'Lançar execução'!$B$3:$B$1502,"&gt;="&amp;DATE(Parâmetros!$C$5,3,1),'Lançar execução'!$B$3:$B$1502,"&lt;"&amp;DATE(Parâmetros!$C$5,4,1))&gt;=IFERROR(INDEX($C$72:$N$78,MATCH($B33,$A$72:$A$78,0),3),0),"OK",IF(COUNTIFS('Lançar execução'!$A$3:$A$1502,$A33,'Lançar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3" s="62" t="str">
        <f aca="false">IF($A33="","",IF(DATE(Parâmetros!$C$5,5,1)-1&lt;Parâmetros!$C$7,"",IF(IFERROR(INDEX($C$72:$N$78,MATCH($B33,$A$72:$A$78,0),4),0)=0,"—",IF(COUNTIFS('Lançar execução'!$A$3:$A$1502,$A33,'Lançar execução'!$D$3:$D$1502,"Sim",'Lançar execução'!$B$3:$B$1502,"&gt;="&amp;DATE(Parâmetros!$C$5,4,1),'Lançar execução'!$B$3:$B$1502,"&lt;"&amp;DATE(Parâmetros!$C$5,5,1))&gt;=IFERROR(INDEX($C$72:$N$78,MATCH($B33,$A$72:$A$78,0),4),0),"OK",IF(COUNTIFS('Lançar execução'!$A$3:$A$1502,$A33,'Lançar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3" s="62" t="str">
        <f aca="false">IF($A33="","",IF(DATE(Parâmetros!$C$5,6,1)-1&lt;Parâmetros!$C$7,"",IF(IFERROR(INDEX($C$72:$N$78,MATCH($B33,$A$72:$A$78,0),5),0)=0,"—",IF(COUNTIFS('Lançar execução'!$A$3:$A$1502,$A33,'Lançar execução'!$D$3:$D$1502,"Sim",'Lançar execução'!$B$3:$B$1502,"&gt;="&amp;DATE(Parâmetros!$C$5,5,1),'Lançar execução'!$B$3:$B$1502,"&lt;"&amp;DATE(Parâmetros!$C$5,6,1))&gt;=IFERROR(INDEX($C$72:$N$78,MATCH($B33,$A$72:$A$78,0),5),0),"OK",IF(COUNTIFS('Lançar execução'!$A$3:$A$1502,$A33,'Lançar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3" s="62" t="str">
        <f aca="false">IF($A33="","",IF(DATE(Parâmetros!$C$5,7,1)-1&lt;Parâmetros!$C$7,"",IF(IFERROR(INDEX($C$72:$N$78,MATCH($B33,$A$72:$A$78,0),6),0)=0,"—",IF(COUNTIFS('Lançar execução'!$A$3:$A$1502,$A33,'Lançar execução'!$D$3:$D$1502,"Sim",'Lançar execução'!$B$3:$B$1502,"&gt;="&amp;DATE(Parâmetros!$C$5,6,1),'Lançar execução'!$B$3:$B$1502,"&lt;"&amp;DATE(Parâmetros!$C$5,7,1))&gt;=IFERROR(INDEX($C$72:$N$78,MATCH($B33,$A$72:$A$78,0),6),0),"OK",IF(COUNTIFS('Lançar execução'!$A$3:$A$1502,$A33,'Lançar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3" s="62" t="str">
        <f aca="false">IF($A33="","",IF(DATE(Parâmetros!$C$5,8,1)-1&lt;Parâmetros!$C$7,"",IF(IFERROR(INDEX($C$72:$N$78,MATCH($B33,$A$72:$A$78,0),7),0)=0,"—",IF(COUNTIFS('Lançar execução'!$A$3:$A$1502,$A33,'Lançar execução'!$D$3:$D$1502,"Sim",'Lançar execução'!$B$3:$B$1502,"&gt;="&amp;DATE(Parâmetros!$C$5,7,1),'Lançar execução'!$B$3:$B$1502,"&lt;"&amp;DATE(Parâmetros!$C$5,8,1))&gt;=IFERROR(INDEX($C$72:$N$78,MATCH($B33,$A$72:$A$78,0),7),0),"OK",IF(COUNTIFS('Lançar execução'!$A$3:$A$1502,$A33,'Lançar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3" s="62" t="str">
        <f aca="false">IF($A33="","",IF(DATE(Parâmetros!$C$5,9,1)-1&lt;Parâmetros!$C$7,"",IF(IFERROR(INDEX($C$72:$N$78,MATCH($B33,$A$72:$A$78,0),8),0)=0,"—",IF(COUNTIFS('Lançar execução'!$A$3:$A$1502,$A33,'Lançar execução'!$D$3:$D$1502,"Sim",'Lançar execução'!$B$3:$B$1502,"&gt;="&amp;DATE(Parâmetros!$C$5,8,1),'Lançar execução'!$B$3:$B$1502,"&lt;"&amp;DATE(Parâmetros!$C$5,9,1))&gt;=IFERROR(INDEX($C$72:$N$78,MATCH($B33,$A$72:$A$78,0),8),0),"OK",IF(COUNTIFS('Lançar execução'!$A$3:$A$1502,$A33,'Lançar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3" s="62" t="str">
        <f aca="false">IF($A33="","",IF(DATE(Parâmetros!$C$5,10,1)-1&lt;Parâmetros!$C$7,"",IF(IFERROR(INDEX($C$72:$N$78,MATCH($B33,$A$72:$A$78,0),9),0)=0,"—",IF(COUNTIFS('Lançar execução'!$A$3:$A$1502,$A33,'Lançar execução'!$D$3:$D$1502,"Sim",'Lançar execução'!$B$3:$B$1502,"&gt;="&amp;DATE(Parâmetros!$C$5,9,1),'Lançar execução'!$B$3:$B$1502,"&lt;"&amp;DATE(Parâmetros!$C$5,10,1))&gt;=IFERROR(INDEX($C$72:$N$78,MATCH($B33,$A$72:$A$78,0),9),0),"OK",IF(COUNTIFS('Lançar execução'!$A$3:$A$1502,$A33,'Lançar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3" s="62" t="str">
        <f aca="false">IF($A33="","",IF(DATE(Parâmetros!$C$5,11,1)-1&lt;Parâmetros!$C$7,"",IF(IFERROR(INDEX($C$72:$N$78,MATCH($B33,$A$72:$A$78,0),10),0)=0,"—",IF(COUNTIFS('Lançar execução'!$A$3:$A$1502,$A33,'Lançar execução'!$D$3:$D$1502,"Sim",'Lançar execução'!$B$3:$B$1502,"&gt;="&amp;DATE(Parâmetros!$C$5,10,1),'Lançar execução'!$B$3:$B$1502,"&lt;"&amp;DATE(Parâmetros!$C$5,11,1))&gt;=IFERROR(INDEX($C$72:$N$78,MATCH($B33,$A$72:$A$78,0),10),0),"OK",IF(COUNTIFS('Lançar execução'!$A$3:$A$1502,$A33,'Lançar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3" s="62" t="str">
        <f aca="false">IF($A33="","",IF(DATE(Parâmetros!$C$5,12,1)-1&lt;Parâmetros!$C$7,"",IF(IFERROR(INDEX($C$72:$N$78,MATCH($B33,$A$72:$A$78,0),11),0)=0,"—",IF(COUNTIFS('Lançar execução'!$A$3:$A$1502,$A33,'Lançar execução'!$D$3:$D$1502,"Sim",'Lançar execução'!$B$3:$B$1502,"&gt;="&amp;DATE(Parâmetros!$C$5,11,1),'Lançar execução'!$B$3:$B$1502,"&lt;"&amp;DATE(Parâmetros!$C$5,12,1))&gt;=IFERROR(INDEX($C$72:$N$78,MATCH($B33,$A$72:$A$78,0),11),0),"OK",IF(COUNTIFS('Lançar execução'!$A$3:$A$1502,$A33,'Lançar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3" s="62" t="str">
        <f aca="false">IF($A33="","",IF(DATE(Parâmetros!$C$5,13,1)-1&lt;Parâmetros!$C$7,"",IF(IFERROR(INDEX($C$72:$N$78,MATCH($B33,$A$72:$A$78,0),12),0)=0,"—",IF(COUNTIFS('Lançar execução'!$A$3:$A$1502,$A33,'Lançar execução'!$D$3:$D$1502,"Sim",'Lançar execução'!$B$3:$B$1502,"&gt;="&amp;DATE(Parâmetros!$C$5,12,1),'Lançar execução'!$B$3:$B$1502,"&lt;"&amp;DATE(Parâmetros!$C$5,13,1))&gt;=IFERROR(INDEX($C$72:$N$78,MATCH($B33,$A$72:$A$78,0),12),0),"OK",IF(COUNTIFS('Lançar execução'!$A$3:$A$1502,$A33,'Lançar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3" s="63" t="str">
        <f aca="false">IF($A33="","",IF(COUNTIF($C33:$N33,"OK")+COUNTIF($C33:$N33,"Parcial")+COUNTIF($C33:$N33,"Pendente")=0,"",COUNTIF($C33:$N33,"OK")/(COUNTIF($C33:$N33,"OK")+COUNTIF($C33:$N33,"Parcial")+COUNTIF($C33:$N33,"Pendente"))*100))</f>
        <v/>
      </c>
      <c r="P33" s="47" t="n">
        <f aca="false">IF($A33="",0,IF(INDEX($C33:$N33,Painel!$T$2)="Pendente",1,0))</f>
        <v>0</v>
      </c>
      <c r="Q33" s="0" t="str">
        <f aca="false">IF($P33=0,"",SUM($P$3:$P33))</f>
        <v/>
      </c>
    </row>
    <row r="34" customFormat="false" ht="18" hidden="false" customHeight="true" outlineLevel="0" collapsed="false">
      <c r="A34" s="60" t="n">
        <f aca="false">Equipamentos!$A34</f>
        <v>0</v>
      </c>
      <c r="B34" s="61" t="n">
        <f aca="false">Equipamentos!$C34</f>
        <v>0</v>
      </c>
      <c r="C34" s="62" t="str">
        <f aca="false">IF($A34="","",IF(DATE(Parâmetros!$C$5,2,1)-1&lt;Parâmetros!$C$7,"",IF(IFERROR(INDEX($C$72:$N$78,MATCH($B34,$A$72:$A$78,0),1),0)=0,"—",IF(COUNTIFS('Lançar execução'!$A$3:$A$1502,$A34,'Lançar execução'!$D$3:$D$1502,"Sim",'Lançar execução'!$B$3:$B$1502,"&gt;="&amp;DATE(Parâmetros!$C$5,1,1),'Lançar execução'!$B$3:$B$1502,"&lt;"&amp;DATE(Parâmetros!$C$5,2,1))&gt;=IFERROR(INDEX($C$72:$N$78,MATCH($B34,$A$72:$A$78,0),1),0),"OK",IF(COUNTIFS('Lançar execução'!$A$3:$A$1502,$A34,'Lançar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4" s="62" t="str">
        <f aca="false">IF($A34="","",IF(DATE(Parâmetros!$C$5,3,1)-1&lt;Parâmetros!$C$7,"",IF(IFERROR(INDEX($C$72:$N$78,MATCH($B34,$A$72:$A$78,0),2),0)=0,"—",IF(COUNTIFS('Lançar execução'!$A$3:$A$1502,$A34,'Lançar execução'!$D$3:$D$1502,"Sim",'Lançar execução'!$B$3:$B$1502,"&gt;="&amp;DATE(Parâmetros!$C$5,2,1),'Lançar execução'!$B$3:$B$1502,"&lt;"&amp;DATE(Parâmetros!$C$5,3,1))&gt;=IFERROR(INDEX($C$72:$N$78,MATCH($B34,$A$72:$A$78,0),2),0),"OK",IF(COUNTIFS('Lançar execução'!$A$3:$A$1502,$A34,'Lançar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4" s="62" t="str">
        <f aca="false">IF($A34="","",IF(DATE(Parâmetros!$C$5,4,1)-1&lt;Parâmetros!$C$7,"",IF(IFERROR(INDEX($C$72:$N$78,MATCH($B34,$A$72:$A$78,0),3),0)=0,"—",IF(COUNTIFS('Lançar execução'!$A$3:$A$1502,$A34,'Lançar execução'!$D$3:$D$1502,"Sim",'Lançar execução'!$B$3:$B$1502,"&gt;="&amp;DATE(Parâmetros!$C$5,3,1),'Lançar execução'!$B$3:$B$1502,"&lt;"&amp;DATE(Parâmetros!$C$5,4,1))&gt;=IFERROR(INDEX($C$72:$N$78,MATCH($B34,$A$72:$A$78,0),3),0),"OK",IF(COUNTIFS('Lançar execução'!$A$3:$A$1502,$A34,'Lançar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4" s="62" t="str">
        <f aca="false">IF($A34="","",IF(DATE(Parâmetros!$C$5,5,1)-1&lt;Parâmetros!$C$7,"",IF(IFERROR(INDEX($C$72:$N$78,MATCH($B34,$A$72:$A$78,0),4),0)=0,"—",IF(COUNTIFS('Lançar execução'!$A$3:$A$1502,$A34,'Lançar execução'!$D$3:$D$1502,"Sim",'Lançar execução'!$B$3:$B$1502,"&gt;="&amp;DATE(Parâmetros!$C$5,4,1),'Lançar execução'!$B$3:$B$1502,"&lt;"&amp;DATE(Parâmetros!$C$5,5,1))&gt;=IFERROR(INDEX($C$72:$N$78,MATCH($B34,$A$72:$A$78,0),4),0),"OK",IF(COUNTIFS('Lançar execução'!$A$3:$A$1502,$A34,'Lançar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4" s="62" t="str">
        <f aca="false">IF($A34="","",IF(DATE(Parâmetros!$C$5,6,1)-1&lt;Parâmetros!$C$7,"",IF(IFERROR(INDEX($C$72:$N$78,MATCH($B34,$A$72:$A$78,0),5),0)=0,"—",IF(COUNTIFS('Lançar execução'!$A$3:$A$1502,$A34,'Lançar execução'!$D$3:$D$1502,"Sim",'Lançar execução'!$B$3:$B$1502,"&gt;="&amp;DATE(Parâmetros!$C$5,5,1),'Lançar execução'!$B$3:$B$1502,"&lt;"&amp;DATE(Parâmetros!$C$5,6,1))&gt;=IFERROR(INDEX($C$72:$N$78,MATCH($B34,$A$72:$A$78,0),5),0),"OK",IF(COUNTIFS('Lançar execução'!$A$3:$A$1502,$A34,'Lançar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4" s="62" t="str">
        <f aca="false">IF($A34="","",IF(DATE(Parâmetros!$C$5,7,1)-1&lt;Parâmetros!$C$7,"",IF(IFERROR(INDEX($C$72:$N$78,MATCH($B34,$A$72:$A$78,0),6),0)=0,"—",IF(COUNTIFS('Lançar execução'!$A$3:$A$1502,$A34,'Lançar execução'!$D$3:$D$1502,"Sim",'Lançar execução'!$B$3:$B$1502,"&gt;="&amp;DATE(Parâmetros!$C$5,6,1),'Lançar execução'!$B$3:$B$1502,"&lt;"&amp;DATE(Parâmetros!$C$5,7,1))&gt;=IFERROR(INDEX($C$72:$N$78,MATCH($B34,$A$72:$A$78,0),6),0),"OK",IF(COUNTIFS('Lançar execução'!$A$3:$A$1502,$A34,'Lançar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4" s="62" t="str">
        <f aca="false">IF($A34="","",IF(DATE(Parâmetros!$C$5,8,1)-1&lt;Parâmetros!$C$7,"",IF(IFERROR(INDEX($C$72:$N$78,MATCH($B34,$A$72:$A$78,0),7),0)=0,"—",IF(COUNTIFS('Lançar execução'!$A$3:$A$1502,$A34,'Lançar execução'!$D$3:$D$1502,"Sim",'Lançar execução'!$B$3:$B$1502,"&gt;="&amp;DATE(Parâmetros!$C$5,7,1),'Lançar execução'!$B$3:$B$1502,"&lt;"&amp;DATE(Parâmetros!$C$5,8,1))&gt;=IFERROR(INDEX($C$72:$N$78,MATCH($B34,$A$72:$A$78,0),7),0),"OK",IF(COUNTIFS('Lançar execução'!$A$3:$A$1502,$A34,'Lançar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4" s="62" t="str">
        <f aca="false">IF($A34="","",IF(DATE(Parâmetros!$C$5,9,1)-1&lt;Parâmetros!$C$7,"",IF(IFERROR(INDEX($C$72:$N$78,MATCH($B34,$A$72:$A$78,0),8),0)=0,"—",IF(COUNTIFS('Lançar execução'!$A$3:$A$1502,$A34,'Lançar execução'!$D$3:$D$1502,"Sim",'Lançar execução'!$B$3:$B$1502,"&gt;="&amp;DATE(Parâmetros!$C$5,8,1),'Lançar execução'!$B$3:$B$1502,"&lt;"&amp;DATE(Parâmetros!$C$5,9,1))&gt;=IFERROR(INDEX($C$72:$N$78,MATCH($B34,$A$72:$A$78,0),8),0),"OK",IF(COUNTIFS('Lançar execução'!$A$3:$A$1502,$A34,'Lançar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4" s="62" t="str">
        <f aca="false">IF($A34="","",IF(DATE(Parâmetros!$C$5,10,1)-1&lt;Parâmetros!$C$7,"",IF(IFERROR(INDEX($C$72:$N$78,MATCH($B34,$A$72:$A$78,0),9),0)=0,"—",IF(COUNTIFS('Lançar execução'!$A$3:$A$1502,$A34,'Lançar execução'!$D$3:$D$1502,"Sim",'Lançar execução'!$B$3:$B$1502,"&gt;="&amp;DATE(Parâmetros!$C$5,9,1),'Lançar execução'!$B$3:$B$1502,"&lt;"&amp;DATE(Parâmetros!$C$5,10,1))&gt;=IFERROR(INDEX($C$72:$N$78,MATCH($B34,$A$72:$A$78,0),9),0),"OK",IF(COUNTIFS('Lançar execução'!$A$3:$A$1502,$A34,'Lançar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4" s="62" t="str">
        <f aca="false">IF($A34="","",IF(DATE(Parâmetros!$C$5,11,1)-1&lt;Parâmetros!$C$7,"",IF(IFERROR(INDEX($C$72:$N$78,MATCH($B34,$A$72:$A$78,0),10),0)=0,"—",IF(COUNTIFS('Lançar execução'!$A$3:$A$1502,$A34,'Lançar execução'!$D$3:$D$1502,"Sim",'Lançar execução'!$B$3:$B$1502,"&gt;="&amp;DATE(Parâmetros!$C$5,10,1),'Lançar execução'!$B$3:$B$1502,"&lt;"&amp;DATE(Parâmetros!$C$5,11,1))&gt;=IFERROR(INDEX($C$72:$N$78,MATCH($B34,$A$72:$A$78,0),10),0),"OK",IF(COUNTIFS('Lançar execução'!$A$3:$A$1502,$A34,'Lançar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4" s="62" t="str">
        <f aca="false">IF($A34="","",IF(DATE(Parâmetros!$C$5,12,1)-1&lt;Parâmetros!$C$7,"",IF(IFERROR(INDEX($C$72:$N$78,MATCH($B34,$A$72:$A$78,0),11),0)=0,"—",IF(COUNTIFS('Lançar execução'!$A$3:$A$1502,$A34,'Lançar execução'!$D$3:$D$1502,"Sim",'Lançar execução'!$B$3:$B$1502,"&gt;="&amp;DATE(Parâmetros!$C$5,11,1),'Lançar execução'!$B$3:$B$1502,"&lt;"&amp;DATE(Parâmetros!$C$5,12,1))&gt;=IFERROR(INDEX($C$72:$N$78,MATCH($B34,$A$72:$A$78,0),11),0),"OK",IF(COUNTIFS('Lançar execução'!$A$3:$A$1502,$A34,'Lançar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4" s="62" t="str">
        <f aca="false">IF($A34="","",IF(DATE(Parâmetros!$C$5,13,1)-1&lt;Parâmetros!$C$7,"",IF(IFERROR(INDEX($C$72:$N$78,MATCH($B34,$A$72:$A$78,0),12),0)=0,"—",IF(COUNTIFS('Lançar execução'!$A$3:$A$1502,$A34,'Lançar execução'!$D$3:$D$1502,"Sim",'Lançar execução'!$B$3:$B$1502,"&gt;="&amp;DATE(Parâmetros!$C$5,12,1),'Lançar execução'!$B$3:$B$1502,"&lt;"&amp;DATE(Parâmetros!$C$5,13,1))&gt;=IFERROR(INDEX($C$72:$N$78,MATCH($B34,$A$72:$A$78,0),12),0),"OK",IF(COUNTIFS('Lançar execução'!$A$3:$A$1502,$A34,'Lançar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4" s="63" t="str">
        <f aca="false">IF($A34="","",IF(COUNTIF($C34:$N34,"OK")+COUNTIF($C34:$N34,"Parcial")+COUNTIF($C34:$N34,"Pendente")=0,"",COUNTIF($C34:$N34,"OK")/(COUNTIF($C34:$N34,"OK")+COUNTIF($C34:$N34,"Parcial")+COUNTIF($C34:$N34,"Pendente"))*100))</f>
        <v/>
      </c>
      <c r="P34" s="47" t="n">
        <f aca="false">IF($A34="",0,IF(INDEX($C34:$N34,Painel!$T$2)="Pendente",1,0))</f>
        <v>0</v>
      </c>
      <c r="Q34" s="0" t="str">
        <f aca="false">IF($P34=0,"",SUM($P$3:$P34))</f>
        <v/>
      </c>
    </row>
    <row r="35" customFormat="false" ht="18" hidden="false" customHeight="true" outlineLevel="0" collapsed="false">
      <c r="A35" s="60" t="n">
        <f aca="false">Equipamentos!$A35</f>
        <v>0</v>
      </c>
      <c r="B35" s="61" t="n">
        <f aca="false">Equipamentos!$C35</f>
        <v>0</v>
      </c>
      <c r="C35" s="62" t="str">
        <f aca="false">IF($A35="","",IF(DATE(Parâmetros!$C$5,2,1)-1&lt;Parâmetros!$C$7,"",IF(IFERROR(INDEX($C$72:$N$78,MATCH($B35,$A$72:$A$78,0),1),0)=0,"—",IF(COUNTIFS('Lançar execução'!$A$3:$A$1502,$A35,'Lançar execução'!$D$3:$D$1502,"Sim",'Lançar execução'!$B$3:$B$1502,"&gt;="&amp;DATE(Parâmetros!$C$5,1,1),'Lançar execução'!$B$3:$B$1502,"&lt;"&amp;DATE(Parâmetros!$C$5,2,1))&gt;=IFERROR(INDEX($C$72:$N$78,MATCH($B35,$A$72:$A$78,0),1),0),"OK",IF(COUNTIFS('Lançar execução'!$A$3:$A$1502,$A35,'Lançar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5" s="62" t="str">
        <f aca="false">IF($A35="","",IF(DATE(Parâmetros!$C$5,3,1)-1&lt;Parâmetros!$C$7,"",IF(IFERROR(INDEX($C$72:$N$78,MATCH($B35,$A$72:$A$78,0),2),0)=0,"—",IF(COUNTIFS('Lançar execução'!$A$3:$A$1502,$A35,'Lançar execução'!$D$3:$D$1502,"Sim",'Lançar execução'!$B$3:$B$1502,"&gt;="&amp;DATE(Parâmetros!$C$5,2,1),'Lançar execução'!$B$3:$B$1502,"&lt;"&amp;DATE(Parâmetros!$C$5,3,1))&gt;=IFERROR(INDEX($C$72:$N$78,MATCH($B35,$A$72:$A$78,0),2),0),"OK",IF(COUNTIFS('Lançar execução'!$A$3:$A$1502,$A35,'Lançar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5" s="62" t="str">
        <f aca="false">IF($A35="","",IF(DATE(Parâmetros!$C$5,4,1)-1&lt;Parâmetros!$C$7,"",IF(IFERROR(INDEX($C$72:$N$78,MATCH($B35,$A$72:$A$78,0),3),0)=0,"—",IF(COUNTIFS('Lançar execução'!$A$3:$A$1502,$A35,'Lançar execução'!$D$3:$D$1502,"Sim",'Lançar execução'!$B$3:$B$1502,"&gt;="&amp;DATE(Parâmetros!$C$5,3,1),'Lançar execução'!$B$3:$B$1502,"&lt;"&amp;DATE(Parâmetros!$C$5,4,1))&gt;=IFERROR(INDEX($C$72:$N$78,MATCH($B35,$A$72:$A$78,0),3),0),"OK",IF(COUNTIFS('Lançar execução'!$A$3:$A$1502,$A35,'Lançar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5" s="62" t="str">
        <f aca="false">IF($A35="","",IF(DATE(Parâmetros!$C$5,5,1)-1&lt;Parâmetros!$C$7,"",IF(IFERROR(INDEX($C$72:$N$78,MATCH($B35,$A$72:$A$78,0),4),0)=0,"—",IF(COUNTIFS('Lançar execução'!$A$3:$A$1502,$A35,'Lançar execução'!$D$3:$D$1502,"Sim",'Lançar execução'!$B$3:$B$1502,"&gt;="&amp;DATE(Parâmetros!$C$5,4,1),'Lançar execução'!$B$3:$B$1502,"&lt;"&amp;DATE(Parâmetros!$C$5,5,1))&gt;=IFERROR(INDEX($C$72:$N$78,MATCH($B35,$A$72:$A$78,0),4),0),"OK",IF(COUNTIFS('Lançar execução'!$A$3:$A$1502,$A35,'Lançar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5" s="62" t="str">
        <f aca="false">IF($A35="","",IF(DATE(Parâmetros!$C$5,6,1)-1&lt;Parâmetros!$C$7,"",IF(IFERROR(INDEX($C$72:$N$78,MATCH($B35,$A$72:$A$78,0),5),0)=0,"—",IF(COUNTIFS('Lançar execução'!$A$3:$A$1502,$A35,'Lançar execução'!$D$3:$D$1502,"Sim",'Lançar execução'!$B$3:$B$1502,"&gt;="&amp;DATE(Parâmetros!$C$5,5,1),'Lançar execução'!$B$3:$B$1502,"&lt;"&amp;DATE(Parâmetros!$C$5,6,1))&gt;=IFERROR(INDEX($C$72:$N$78,MATCH($B35,$A$72:$A$78,0),5),0),"OK",IF(COUNTIFS('Lançar execução'!$A$3:$A$1502,$A35,'Lançar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5" s="62" t="str">
        <f aca="false">IF($A35="","",IF(DATE(Parâmetros!$C$5,7,1)-1&lt;Parâmetros!$C$7,"",IF(IFERROR(INDEX($C$72:$N$78,MATCH($B35,$A$72:$A$78,0),6),0)=0,"—",IF(COUNTIFS('Lançar execução'!$A$3:$A$1502,$A35,'Lançar execução'!$D$3:$D$1502,"Sim",'Lançar execução'!$B$3:$B$1502,"&gt;="&amp;DATE(Parâmetros!$C$5,6,1),'Lançar execução'!$B$3:$B$1502,"&lt;"&amp;DATE(Parâmetros!$C$5,7,1))&gt;=IFERROR(INDEX($C$72:$N$78,MATCH($B35,$A$72:$A$78,0),6),0),"OK",IF(COUNTIFS('Lançar execução'!$A$3:$A$1502,$A35,'Lançar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5" s="62" t="str">
        <f aca="false">IF($A35="","",IF(DATE(Parâmetros!$C$5,8,1)-1&lt;Parâmetros!$C$7,"",IF(IFERROR(INDEX($C$72:$N$78,MATCH($B35,$A$72:$A$78,0),7),0)=0,"—",IF(COUNTIFS('Lançar execução'!$A$3:$A$1502,$A35,'Lançar execução'!$D$3:$D$1502,"Sim",'Lançar execução'!$B$3:$B$1502,"&gt;="&amp;DATE(Parâmetros!$C$5,7,1),'Lançar execução'!$B$3:$B$1502,"&lt;"&amp;DATE(Parâmetros!$C$5,8,1))&gt;=IFERROR(INDEX($C$72:$N$78,MATCH($B35,$A$72:$A$78,0),7),0),"OK",IF(COUNTIFS('Lançar execução'!$A$3:$A$1502,$A35,'Lançar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5" s="62" t="str">
        <f aca="false">IF($A35="","",IF(DATE(Parâmetros!$C$5,9,1)-1&lt;Parâmetros!$C$7,"",IF(IFERROR(INDEX($C$72:$N$78,MATCH($B35,$A$72:$A$78,0),8),0)=0,"—",IF(COUNTIFS('Lançar execução'!$A$3:$A$1502,$A35,'Lançar execução'!$D$3:$D$1502,"Sim",'Lançar execução'!$B$3:$B$1502,"&gt;="&amp;DATE(Parâmetros!$C$5,8,1),'Lançar execução'!$B$3:$B$1502,"&lt;"&amp;DATE(Parâmetros!$C$5,9,1))&gt;=IFERROR(INDEX($C$72:$N$78,MATCH($B35,$A$72:$A$78,0),8),0),"OK",IF(COUNTIFS('Lançar execução'!$A$3:$A$1502,$A35,'Lançar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5" s="62" t="str">
        <f aca="false">IF($A35="","",IF(DATE(Parâmetros!$C$5,10,1)-1&lt;Parâmetros!$C$7,"",IF(IFERROR(INDEX($C$72:$N$78,MATCH($B35,$A$72:$A$78,0),9),0)=0,"—",IF(COUNTIFS('Lançar execução'!$A$3:$A$1502,$A35,'Lançar execução'!$D$3:$D$1502,"Sim",'Lançar execução'!$B$3:$B$1502,"&gt;="&amp;DATE(Parâmetros!$C$5,9,1),'Lançar execução'!$B$3:$B$1502,"&lt;"&amp;DATE(Parâmetros!$C$5,10,1))&gt;=IFERROR(INDEX($C$72:$N$78,MATCH($B35,$A$72:$A$78,0),9),0),"OK",IF(COUNTIFS('Lançar execução'!$A$3:$A$1502,$A35,'Lançar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5" s="62" t="str">
        <f aca="false">IF($A35="","",IF(DATE(Parâmetros!$C$5,11,1)-1&lt;Parâmetros!$C$7,"",IF(IFERROR(INDEX($C$72:$N$78,MATCH($B35,$A$72:$A$78,0),10),0)=0,"—",IF(COUNTIFS('Lançar execução'!$A$3:$A$1502,$A35,'Lançar execução'!$D$3:$D$1502,"Sim",'Lançar execução'!$B$3:$B$1502,"&gt;="&amp;DATE(Parâmetros!$C$5,10,1),'Lançar execução'!$B$3:$B$1502,"&lt;"&amp;DATE(Parâmetros!$C$5,11,1))&gt;=IFERROR(INDEX($C$72:$N$78,MATCH($B35,$A$72:$A$78,0),10),0),"OK",IF(COUNTIFS('Lançar execução'!$A$3:$A$1502,$A35,'Lançar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5" s="62" t="str">
        <f aca="false">IF($A35="","",IF(DATE(Parâmetros!$C$5,12,1)-1&lt;Parâmetros!$C$7,"",IF(IFERROR(INDEX($C$72:$N$78,MATCH($B35,$A$72:$A$78,0),11),0)=0,"—",IF(COUNTIFS('Lançar execução'!$A$3:$A$1502,$A35,'Lançar execução'!$D$3:$D$1502,"Sim",'Lançar execução'!$B$3:$B$1502,"&gt;="&amp;DATE(Parâmetros!$C$5,11,1),'Lançar execução'!$B$3:$B$1502,"&lt;"&amp;DATE(Parâmetros!$C$5,12,1))&gt;=IFERROR(INDEX($C$72:$N$78,MATCH($B35,$A$72:$A$78,0),11),0),"OK",IF(COUNTIFS('Lançar execução'!$A$3:$A$1502,$A35,'Lançar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5" s="62" t="str">
        <f aca="false">IF($A35="","",IF(DATE(Parâmetros!$C$5,13,1)-1&lt;Parâmetros!$C$7,"",IF(IFERROR(INDEX($C$72:$N$78,MATCH($B35,$A$72:$A$78,0),12),0)=0,"—",IF(COUNTIFS('Lançar execução'!$A$3:$A$1502,$A35,'Lançar execução'!$D$3:$D$1502,"Sim",'Lançar execução'!$B$3:$B$1502,"&gt;="&amp;DATE(Parâmetros!$C$5,12,1),'Lançar execução'!$B$3:$B$1502,"&lt;"&amp;DATE(Parâmetros!$C$5,13,1))&gt;=IFERROR(INDEX($C$72:$N$78,MATCH($B35,$A$72:$A$78,0),12),0),"OK",IF(COUNTIFS('Lançar execução'!$A$3:$A$1502,$A35,'Lançar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5" s="63" t="str">
        <f aca="false">IF($A35="","",IF(COUNTIF($C35:$N35,"OK")+COUNTIF($C35:$N35,"Parcial")+COUNTIF($C35:$N35,"Pendente")=0,"",COUNTIF($C35:$N35,"OK")/(COUNTIF($C35:$N35,"OK")+COUNTIF($C35:$N35,"Parcial")+COUNTIF($C35:$N35,"Pendente"))*100))</f>
        <v/>
      </c>
      <c r="P35" s="47" t="n">
        <f aca="false">IF($A35="",0,IF(INDEX($C35:$N35,Painel!$T$2)="Pendente",1,0))</f>
        <v>0</v>
      </c>
      <c r="Q35" s="0" t="str">
        <f aca="false">IF($P35=0,"",SUM($P$3:$P35))</f>
        <v/>
      </c>
    </row>
    <row r="36" customFormat="false" ht="18" hidden="false" customHeight="true" outlineLevel="0" collapsed="false">
      <c r="A36" s="60" t="n">
        <f aca="false">Equipamentos!$A36</f>
        <v>0</v>
      </c>
      <c r="B36" s="61" t="n">
        <f aca="false">Equipamentos!$C36</f>
        <v>0</v>
      </c>
      <c r="C36" s="62" t="str">
        <f aca="false">IF($A36="","",IF(DATE(Parâmetros!$C$5,2,1)-1&lt;Parâmetros!$C$7,"",IF(IFERROR(INDEX($C$72:$N$78,MATCH($B36,$A$72:$A$78,0),1),0)=0,"—",IF(COUNTIFS('Lançar execução'!$A$3:$A$1502,$A36,'Lançar execução'!$D$3:$D$1502,"Sim",'Lançar execução'!$B$3:$B$1502,"&gt;="&amp;DATE(Parâmetros!$C$5,1,1),'Lançar execução'!$B$3:$B$1502,"&lt;"&amp;DATE(Parâmetros!$C$5,2,1))&gt;=IFERROR(INDEX($C$72:$N$78,MATCH($B36,$A$72:$A$78,0),1),0),"OK",IF(COUNTIFS('Lançar execução'!$A$3:$A$1502,$A36,'Lançar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6" s="62" t="str">
        <f aca="false">IF($A36="","",IF(DATE(Parâmetros!$C$5,3,1)-1&lt;Parâmetros!$C$7,"",IF(IFERROR(INDEX($C$72:$N$78,MATCH($B36,$A$72:$A$78,0),2),0)=0,"—",IF(COUNTIFS('Lançar execução'!$A$3:$A$1502,$A36,'Lançar execução'!$D$3:$D$1502,"Sim",'Lançar execução'!$B$3:$B$1502,"&gt;="&amp;DATE(Parâmetros!$C$5,2,1),'Lançar execução'!$B$3:$B$1502,"&lt;"&amp;DATE(Parâmetros!$C$5,3,1))&gt;=IFERROR(INDEX($C$72:$N$78,MATCH($B36,$A$72:$A$78,0),2),0),"OK",IF(COUNTIFS('Lançar execução'!$A$3:$A$1502,$A36,'Lançar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6" s="62" t="str">
        <f aca="false">IF($A36="","",IF(DATE(Parâmetros!$C$5,4,1)-1&lt;Parâmetros!$C$7,"",IF(IFERROR(INDEX($C$72:$N$78,MATCH($B36,$A$72:$A$78,0),3),0)=0,"—",IF(COUNTIFS('Lançar execução'!$A$3:$A$1502,$A36,'Lançar execução'!$D$3:$D$1502,"Sim",'Lançar execução'!$B$3:$B$1502,"&gt;="&amp;DATE(Parâmetros!$C$5,3,1),'Lançar execução'!$B$3:$B$1502,"&lt;"&amp;DATE(Parâmetros!$C$5,4,1))&gt;=IFERROR(INDEX($C$72:$N$78,MATCH($B36,$A$72:$A$78,0),3),0),"OK",IF(COUNTIFS('Lançar execução'!$A$3:$A$1502,$A36,'Lançar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6" s="62" t="str">
        <f aca="false">IF($A36="","",IF(DATE(Parâmetros!$C$5,5,1)-1&lt;Parâmetros!$C$7,"",IF(IFERROR(INDEX($C$72:$N$78,MATCH($B36,$A$72:$A$78,0),4),0)=0,"—",IF(COUNTIFS('Lançar execução'!$A$3:$A$1502,$A36,'Lançar execução'!$D$3:$D$1502,"Sim",'Lançar execução'!$B$3:$B$1502,"&gt;="&amp;DATE(Parâmetros!$C$5,4,1),'Lançar execução'!$B$3:$B$1502,"&lt;"&amp;DATE(Parâmetros!$C$5,5,1))&gt;=IFERROR(INDEX($C$72:$N$78,MATCH($B36,$A$72:$A$78,0),4),0),"OK",IF(COUNTIFS('Lançar execução'!$A$3:$A$1502,$A36,'Lançar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6" s="62" t="str">
        <f aca="false">IF($A36="","",IF(DATE(Parâmetros!$C$5,6,1)-1&lt;Parâmetros!$C$7,"",IF(IFERROR(INDEX($C$72:$N$78,MATCH($B36,$A$72:$A$78,0),5),0)=0,"—",IF(COUNTIFS('Lançar execução'!$A$3:$A$1502,$A36,'Lançar execução'!$D$3:$D$1502,"Sim",'Lançar execução'!$B$3:$B$1502,"&gt;="&amp;DATE(Parâmetros!$C$5,5,1),'Lançar execução'!$B$3:$B$1502,"&lt;"&amp;DATE(Parâmetros!$C$5,6,1))&gt;=IFERROR(INDEX($C$72:$N$78,MATCH($B36,$A$72:$A$78,0),5),0),"OK",IF(COUNTIFS('Lançar execução'!$A$3:$A$1502,$A36,'Lançar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6" s="62" t="str">
        <f aca="false">IF($A36="","",IF(DATE(Parâmetros!$C$5,7,1)-1&lt;Parâmetros!$C$7,"",IF(IFERROR(INDEX($C$72:$N$78,MATCH($B36,$A$72:$A$78,0),6),0)=0,"—",IF(COUNTIFS('Lançar execução'!$A$3:$A$1502,$A36,'Lançar execução'!$D$3:$D$1502,"Sim",'Lançar execução'!$B$3:$B$1502,"&gt;="&amp;DATE(Parâmetros!$C$5,6,1),'Lançar execução'!$B$3:$B$1502,"&lt;"&amp;DATE(Parâmetros!$C$5,7,1))&gt;=IFERROR(INDEX($C$72:$N$78,MATCH($B36,$A$72:$A$78,0),6),0),"OK",IF(COUNTIFS('Lançar execução'!$A$3:$A$1502,$A36,'Lançar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6" s="62" t="str">
        <f aca="false">IF($A36="","",IF(DATE(Parâmetros!$C$5,8,1)-1&lt;Parâmetros!$C$7,"",IF(IFERROR(INDEX($C$72:$N$78,MATCH($B36,$A$72:$A$78,0),7),0)=0,"—",IF(COUNTIFS('Lançar execução'!$A$3:$A$1502,$A36,'Lançar execução'!$D$3:$D$1502,"Sim",'Lançar execução'!$B$3:$B$1502,"&gt;="&amp;DATE(Parâmetros!$C$5,7,1),'Lançar execução'!$B$3:$B$1502,"&lt;"&amp;DATE(Parâmetros!$C$5,8,1))&gt;=IFERROR(INDEX($C$72:$N$78,MATCH($B36,$A$72:$A$78,0),7),0),"OK",IF(COUNTIFS('Lançar execução'!$A$3:$A$1502,$A36,'Lançar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6" s="62" t="str">
        <f aca="false">IF($A36="","",IF(DATE(Parâmetros!$C$5,9,1)-1&lt;Parâmetros!$C$7,"",IF(IFERROR(INDEX($C$72:$N$78,MATCH($B36,$A$72:$A$78,0),8),0)=0,"—",IF(COUNTIFS('Lançar execução'!$A$3:$A$1502,$A36,'Lançar execução'!$D$3:$D$1502,"Sim",'Lançar execução'!$B$3:$B$1502,"&gt;="&amp;DATE(Parâmetros!$C$5,8,1),'Lançar execução'!$B$3:$B$1502,"&lt;"&amp;DATE(Parâmetros!$C$5,9,1))&gt;=IFERROR(INDEX($C$72:$N$78,MATCH($B36,$A$72:$A$78,0),8),0),"OK",IF(COUNTIFS('Lançar execução'!$A$3:$A$1502,$A36,'Lançar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6" s="62" t="str">
        <f aca="false">IF($A36="","",IF(DATE(Parâmetros!$C$5,10,1)-1&lt;Parâmetros!$C$7,"",IF(IFERROR(INDEX($C$72:$N$78,MATCH($B36,$A$72:$A$78,0),9),0)=0,"—",IF(COUNTIFS('Lançar execução'!$A$3:$A$1502,$A36,'Lançar execução'!$D$3:$D$1502,"Sim",'Lançar execução'!$B$3:$B$1502,"&gt;="&amp;DATE(Parâmetros!$C$5,9,1),'Lançar execução'!$B$3:$B$1502,"&lt;"&amp;DATE(Parâmetros!$C$5,10,1))&gt;=IFERROR(INDEX($C$72:$N$78,MATCH($B36,$A$72:$A$78,0),9),0),"OK",IF(COUNTIFS('Lançar execução'!$A$3:$A$1502,$A36,'Lançar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6" s="62" t="str">
        <f aca="false">IF($A36="","",IF(DATE(Parâmetros!$C$5,11,1)-1&lt;Parâmetros!$C$7,"",IF(IFERROR(INDEX($C$72:$N$78,MATCH($B36,$A$72:$A$78,0),10),0)=0,"—",IF(COUNTIFS('Lançar execução'!$A$3:$A$1502,$A36,'Lançar execução'!$D$3:$D$1502,"Sim",'Lançar execução'!$B$3:$B$1502,"&gt;="&amp;DATE(Parâmetros!$C$5,10,1),'Lançar execução'!$B$3:$B$1502,"&lt;"&amp;DATE(Parâmetros!$C$5,11,1))&gt;=IFERROR(INDEX($C$72:$N$78,MATCH($B36,$A$72:$A$78,0),10),0),"OK",IF(COUNTIFS('Lançar execução'!$A$3:$A$1502,$A36,'Lançar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6" s="62" t="str">
        <f aca="false">IF($A36="","",IF(DATE(Parâmetros!$C$5,12,1)-1&lt;Parâmetros!$C$7,"",IF(IFERROR(INDEX($C$72:$N$78,MATCH($B36,$A$72:$A$78,0),11),0)=0,"—",IF(COUNTIFS('Lançar execução'!$A$3:$A$1502,$A36,'Lançar execução'!$D$3:$D$1502,"Sim",'Lançar execução'!$B$3:$B$1502,"&gt;="&amp;DATE(Parâmetros!$C$5,11,1),'Lançar execução'!$B$3:$B$1502,"&lt;"&amp;DATE(Parâmetros!$C$5,12,1))&gt;=IFERROR(INDEX($C$72:$N$78,MATCH($B36,$A$72:$A$78,0),11),0),"OK",IF(COUNTIFS('Lançar execução'!$A$3:$A$1502,$A36,'Lançar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6" s="62" t="str">
        <f aca="false">IF($A36="","",IF(DATE(Parâmetros!$C$5,13,1)-1&lt;Parâmetros!$C$7,"",IF(IFERROR(INDEX($C$72:$N$78,MATCH($B36,$A$72:$A$78,0),12),0)=0,"—",IF(COUNTIFS('Lançar execução'!$A$3:$A$1502,$A36,'Lançar execução'!$D$3:$D$1502,"Sim",'Lançar execução'!$B$3:$B$1502,"&gt;="&amp;DATE(Parâmetros!$C$5,12,1),'Lançar execução'!$B$3:$B$1502,"&lt;"&amp;DATE(Parâmetros!$C$5,13,1))&gt;=IFERROR(INDEX($C$72:$N$78,MATCH($B36,$A$72:$A$78,0),12),0),"OK",IF(COUNTIFS('Lançar execução'!$A$3:$A$1502,$A36,'Lançar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6" s="63" t="str">
        <f aca="false">IF($A36="","",IF(COUNTIF($C36:$N36,"OK")+COUNTIF($C36:$N36,"Parcial")+COUNTIF($C36:$N36,"Pendente")=0,"",COUNTIF($C36:$N36,"OK")/(COUNTIF($C36:$N36,"OK")+COUNTIF($C36:$N36,"Parcial")+COUNTIF($C36:$N36,"Pendente"))*100))</f>
        <v/>
      </c>
      <c r="P36" s="47" t="n">
        <f aca="false">IF($A36="",0,IF(INDEX($C36:$N36,Painel!$T$2)="Pendente",1,0))</f>
        <v>0</v>
      </c>
      <c r="Q36" s="0" t="str">
        <f aca="false">IF($P36=0,"",SUM($P$3:$P36))</f>
        <v/>
      </c>
    </row>
    <row r="37" customFormat="false" ht="18" hidden="false" customHeight="true" outlineLevel="0" collapsed="false">
      <c r="A37" s="60" t="n">
        <f aca="false">Equipamentos!$A37</f>
        <v>0</v>
      </c>
      <c r="B37" s="61" t="n">
        <f aca="false">Equipamentos!$C37</f>
        <v>0</v>
      </c>
      <c r="C37" s="62" t="str">
        <f aca="false">IF($A37="","",IF(DATE(Parâmetros!$C$5,2,1)-1&lt;Parâmetros!$C$7,"",IF(IFERROR(INDEX($C$72:$N$78,MATCH($B37,$A$72:$A$78,0),1),0)=0,"—",IF(COUNTIFS('Lançar execução'!$A$3:$A$1502,$A37,'Lançar execução'!$D$3:$D$1502,"Sim",'Lançar execução'!$B$3:$B$1502,"&gt;="&amp;DATE(Parâmetros!$C$5,1,1),'Lançar execução'!$B$3:$B$1502,"&lt;"&amp;DATE(Parâmetros!$C$5,2,1))&gt;=IFERROR(INDEX($C$72:$N$78,MATCH($B37,$A$72:$A$78,0),1),0),"OK",IF(COUNTIFS('Lançar execução'!$A$3:$A$1502,$A37,'Lançar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7" s="62" t="str">
        <f aca="false">IF($A37="","",IF(DATE(Parâmetros!$C$5,3,1)-1&lt;Parâmetros!$C$7,"",IF(IFERROR(INDEX($C$72:$N$78,MATCH($B37,$A$72:$A$78,0),2),0)=0,"—",IF(COUNTIFS('Lançar execução'!$A$3:$A$1502,$A37,'Lançar execução'!$D$3:$D$1502,"Sim",'Lançar execução'!$B$3:$B$1502,"&gt;="&amp;DATE(Parâmetros!$C$5,2,1),'Lançar execução'!$B$3:$B$1502,"&lt;"&amp;DATE(Parâmetros!$C$5,3,1))&gt;=IFERROR(INDEX($C$72:$N$78,MATCH($B37,$A$72:$A$78,0),2),0),"OK",IF(COUNTIFS('Lançar execução'!$A$3:$A$1502,$A37,'Lançar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7" s="62" t="str">
        <f aca="false">IF($A37="","",IF(DATE(Parâmetros!$C$5,4,1)-1&lt;Parâmetros!$C$7,"",IF(IFERROR(INDEX($C$72:$N$78,MATCH($B37,$A$72:$A$78,0),3),0)=0,"—",IF(COUNTIFS('Lançar execução'!$A$3:$A$1502,$A37,'Lançar execução'!$D$3:$D$1502,"Sim",'Lançar execução'!$B$3:$B$1502,"&gt;="&amp;DATE(Parâmetros!$C$5,3,1),'Lançar execução'!$B$3:$B$1502,"&lt;"&amp;DATE(Parâmetros!$C$5,4,1))&gt;=IFERROR(INDEX($C$72:$N$78,MATCH($B37,$A$72:$A$78,0),3),0),"OK",IF(COUNTIFS('Lançar execução'!$A$3:$A$1502,$A37,'Lançar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7" s="62" t="str">
        <f aca="false">IF($A37="","",IF(DATE(Parâmetros!$C$5,5,1)-1&lt;Parâmetros!$C$7,"",IF(IFERROR(INDEX($C$72:$N$78,MATCH($B37,$A$72:$A$78,0),4),0)=0,"—",IF(COUNTIFS('Lançar execução'!$A$3:$A$1502,$A37,'Lançar execução'!$D$3:$D$1502,"Sim",'Lançar execução'!$B$3:$B$1502,"&gt;="&amp;DATE(Parâmetros!$C$5,4,1),'Lançar execução'!$B$3:$B$1502,"&lt;"&amp;DATE(Parâmetros!$C$5,5,1))&gt;=IFERROR(INDEX($C$72:$N$78,MATCH($B37,$A$72:$A$78,0),4),0),"OK",IF(COUNTIFS('Lançar execução'!$A$3:$A$1502,$A37,'Lançar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7" s="62" t="str">
        <f aca="false">IF($A37="","",IF(DATE(Parâmetros!$C$5,6,1)-1&lt;Parâmetros!$C$7,"",IF(IFERROR(INDEX($C$72:$N$78,MATCH($B37,$A$72:$A$78,0),5),0)=0,"—",IF(COUNTIFS('Lançar execução'!$A$3:$A$1502,$A37,'Lançar execução'!$D$3:$D$1502,"Sim",'Lançar execução'!$B$3:$B$1502,"&gt;="&amp;DATE(Parâmetros!$C$5,5,1),'Lançar execução'!$B$3:$B$1502,"&lt;"&amp;DATE(Parâmetros!$C$5,6,1))&gt;=IFERROR(INDEX($C$72:$N$78,MATCH($B37,$A$72:$A$78,0),5),0),"OK",IF(COUNTIFS('Lançar execução'!$A$3:$A$1502,$A37,'Lançar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7" s="62" t="str">
        <f aca="false">IF($A37="","",IF(DATE(Parâmetros!$C$5,7,1)-1&lt;Parâmetros!$C$7,"",IF(IFERROR(INDEX($C$72:$N$78,MATCH($B37,$A$72:$A$78,0),6),0)=0,"—",IF(COUNTIFS('Lançar execução'!$A$3:$A$1502,$A37,'Lançar execução'!$D$3:$D$1502,"Sim",'Lançar execução'!$B$3:$B$1502,"&gt;="&amp;DATE(Parâmetros!$C$5,6,1),'Lançar execução'!$B$3:$B$1502,"&lt;"&amp;DATE(Parâmetros!$C$5,7,1))&gt;=IFERROR(INDEX($C$72:$N$78,MATCH($B37,$A$72:$A$78,0),6),0),"OK",IF(COUNTIFS('Lançar execução'!$A$3:$A$1502,$A37,'Lançar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7" s="62" t="str">
        <f aca="false">IF($A37="","",IF(DATE(Parâmetros!$C$5,8,1)-1&lt;Parâmetros!$C$7,"",IF(IFERROR(INDEX($C$72:$N$78,MATCH($B37,$A$72:$A$78,0),7),0)=0,"—",IF(COUNTIFS('Lançar execução'!$A$3:$A$1502,$A37,'Lançar execução'!$D$3:$D$1502,"Sim",'Lançar execução'!$B$3:$B$1502,"&gt;="&amp;DATE(Parâmetros!$C$5,7,1),'Lançar execução'!$B$3:$B$1502,"&lt;"&amp;DATE(Parâmetros!$C$5,8,1))&gt;=IFERROR(INDEX($C$72:$N$78,MATCH($B37,$A$72:$A$78,0),7),0),"OK",IF(COUNTIFS('Lançar execução'!$A$3:$A$1502,$A37,'Lançar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7" s="62" t="str">
        <f aca="false">IF($A37="","",IF(DATE(Parâmetros!$C$5,9,1)-1&lt;Parâmetros!$C$7,"",IF(IFERROR(INDEX($C$72:$N$78,MATCH($B37,$A$72:$A$78,0),8),0)=0,"—",IF(COUNTIFS('Lançar execução'!$A$3:$A$1502,$A37,'Lançar execução'!$D$3:$D$1502,"Sim",'Lançar execução'!$B$3:$B$1502,"&gt;="&amp;DATE(Parâmetros!$C$5,8,1),'Lançar execução'!$B$3:$B$1502,"&lt;"&amp;DATE(Parâmetros!$C$5,9,1))&gt;=IFERROR(INDEX($C$72:$N$78,MATCH($B37,$A$72:$A$78,0),8),0),"OK",IF(COUNTIFS('Lançar execução'!$A$3:$A$1502,$A37,'Lançar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7" s="62" t="str">
        <f aca="false">IF($A37="","",IF(DATE(Parâmetros!$C$5,10,1)-1&lt;Parâmetros!$C$7,"",IF(IFERROR(INDEX($C$72:$N$78,MATCH($B37,$A$72:$A$78,0),9),0)=0,"—",IF(COUNTIFS('Lançar execução'!$A$3:$A$1502,$A37,'Lançar execução'!$D$3:$D$1502,"Sim",'Lançar execução'!$B$3:$B$1502,"&gt;="&amp;DATE(Parâmetros!$C$5,9,1),'Lançar execução'!$B$3:$B$1502,"&lt;"&amp;DATE(Parâmetros!$C$5,10,1))&gt;=IFERROR(INDEX($C$72:$N$78,MATCH($B37,$A$72:$A$78,0),9),0),"OK",IF(COUNTIFS('Lançar execução'!$A$3:$A$1502,$A37,'Lançar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7" s="62" t="str">
        <f aca="false">IF($A37="","",IF(DATE(Parâmetros!$C$5,11,1)-1&lt;Parâmetros!$C$7,"",IF(IFERROR(INDEX($C$72:$N$78,MATCH($B37,$A$72:$A$78,0),10),0)=0,"—",IF(COUNTIFS('Lançar execução'!$A$3:$A$1502,$A37,'Lançar execução'!$D$3:$D$1502,"Sim",'Lançar execução'!$B$3:$B$1502,"&gt;="&amp;DATE(Parâmetros!$C$5,10,1),'Lançar execução'!$B$3:$B$1502,"&lt;"&amp;DATE(Parâmetros!$C$5,11,1))&gt;=IFERROR(INDEX($C$72:$N$78,MATCH($B37,$A$72:$A$78,0),10),0),"OK",IF(COUNTIFS('Lançar execução'!$A$3:$A$1502,$A37,'Lançar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7" s="62" t="str">
        <f aca="false">IF($A37="","",IF(DATE(Parâmetros!$C$5,12,1)-1&lt;Parâmetros!$C$7,"",IF(IFERROR(INDEX($C$72:$N$78,MATCH($B37,$A$72:$A$78,0),11),0)=0,"—",IF(COUNTIFS('Lançar execução'!$A$3:$A$1502,$A37,'Lançar execução'!$D$3:$D$1502,"Sim",'Lançar execução'!$B$3:$B$1502,"&gt;="&amp;DATE(Parâmetros!$C$5,11,1),'Lançar execução'!$B$3:$B$1502,"&lt;"&amp;DATE(Parâmetros!$C$5,12,1))&gt;=IFERROR(INDEX($C$72:$N$78,MATCH($B37,$A$72:$A$78,0),11),0),"OK",IF(COUNTIFS('Lançar execução'!$A$3:$A$1502,$A37,'Lançar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7" s="62" t="str">
        <f aca="false">IF($A37="","",IF(DATE(Parâmetros!$C$5,13,1)-1&lt;Parâmetros!$C$7,"",IF(IFERROR(INDEX($C$72:$N$78,MATCH($B37,$A$72:$A$78,0),12),0)=0,"—",IF(COUNTIFS('Lançar execução'!$A$3:$A$1502,$A37,'Lançar execução'!$D$3:$D$1502,"Sim",'Lançar execução'!$B$3:$B$1502,"&gt;="&amp;DATE(Parâmetros!$C$5,12,1),'Lançar execução'!$B$3:$B$1502,"&lt;"&amp;DATE(Parâmetros!$C$5,13,1))&gt;=IFERROR(INDEX($C$72:$N$78,MATCH($B37,$A$72:$A$78,0),12),0),"OK",IF(COUNTIFS('Lançar execução'!$A$3:$A$1502,$A37,'Lançar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7" s="63" t="str">
        <f aca="false">IF($A37="","",IF(COUNTIF($C37:$N37,"OK")+COUNTIF($C37:$N37,"Parcial")+COUNTIF($C37:$N37,"Pendente")=0,"",COUNTIF($C37:$N37,"OK")/(COUNTIF($C37:$N37,"OK")+COUNTIF($C37:$N37,"Parcial")+COUNTIF($C37:$N37,"Pendente"))*100))</f>
        <v/>
      </c>
      <c r="P37" s="47" t="n">
        <f aca="false">IF($A37="",0,IF(INDEX($C37:$N37,Painel!$T$2)="Pendente",1,0))</f>
        <v>0</v>
      </c>
      <c r="Q37" s="0" t="str">
        <f aca="false">IF($P37=0,"",SUM($P$3:$P37))</f>
        <v/>
      </c>
    </row>
    <row r="38" customFormat="false" ht="18" hidden="false" customHeight="true" outlineLevel="0" collapsed="false">
      <c r="A38" s="60" t="n">
        <f aca="false">Equipamentos!$A38</f>
        <v>0</v>
      </c>
      <c r="B38" s="61" t="n">
        <f aca="false">Equipamentos!$C38</f>
        <v>0</v>
      </c>
      <c r="C38" s="62" t="str">
        <f aca="false">IF($A38="","",IF(DATE(Parâmetros!$C$5,2,1)-1&lt;Parâmetros!$C$7,"",IF(IFERROR(INDEX($C$72:$N$78,MATCH($B38,$A$72:$A$78,0),1),0)=0,"—",IF(COUNTIFS('Lançar execução'!$A$3:$A$1502,$A38,'Lançar execução'!$D$3:$D$1502,"Sim",'Lançar execução'!$B$3:$B$1502,"&gt;="&amp;DATE(Parâmetros!$C$5,1,1),'Lançar execução'!$B$3:$B$1502,"&lt;"&amp;DATE(Parâmetros!$C$5,2,1))&gt;=IFERROR(INDEX($C$72:$N$78,MATCH($B38,$A$72:$A$78,0),1),0),"OK",IF(COUNTIFS('Lançar execução'!$A$3:$A$1502,$A38,'Lançar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8" s="62" t="str">
        <f aca="false">IF($A38="","",IF(DATE(Parâmetros!$C$5,3,1)-1&lt;Parâmetros!$C$7,"",IF(IFERROR(INDEX($C$72:$N$78,MATCH($B38,$A$72:$A$78,0),2),0)=0,"—",IF(COUNTIFS('Lançar execução'!$A$3:$A$1502,$A38,'Lançar execução'!$D$3:$D$1502,"Sim",'Lançar execução'!$B$3:$B$1502,"&gt;="&amp;DATE(Parâmetros!$C$5,2,1),'Lançar execução'!$B$3:$B$1502,"&lt;"&amp;DATE(Parâmetros!$C$5,3,1))&gt;=IFERROR(INDEX($C$72:$N$78,MATCH($B38,$A$72:$A$78,0),2),0),"OK",IF(COUNTIFS('Lançar execução'!$A$3:$A$1502,$A38,'Lançar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8" s="62" t="str">
        <f aca="false">IF($A38="","",IF(DATE(Parâmetros!$C$5,4,1)-1&lt;Parâmetros!$C$7,"",IF(IFERROR(INDEX($C$72:$N$78,MATCH($B38,$A$72:$A$78,0),3),0)=0,"—",IF(COUNTIFS('Lançar execução'!$A$3:$A$1502,$A38,'Lançar execução'!$D$3:$D$1502,"Sim",'Lançar execução'!$B$3:$B$1502,"&gt;="&amp;DATE(Parâmetros!$C$5,3,1),'Lançar execução'!$B$3:$B$1502,"&lt;"&amp;DATE(Parâmetros!$C$5,4,1))&gt;=IFERROR(INDEX($C$72:$N$78,MATCH($B38,$A$72:$A$78,0),3),0),"OK",IF(COUNTIFS('Lançar execução'!$A$3:$A$1502,$A38,'Lançar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8" s="62" t="str">
        <f aca="false">IF($A38="","",IF(DATE(Parâmetros!$C$5,5,1)-1&lt;Parâmetros!$C$7,"",IF(IFERROR(INDEX($C$72:$N$78,MATCH($B38,$A$72:$A$78,0),4),0)=0,"—",IF(COUNTIFS('Lançar execução'!$A$3:$A$1502,$A38,'Lançar execução'!$D$3:$D$1502,"Sim",'Lançar execução'!$B$3:$B$1502,"&gt;="&amp;DATE(Parâmetros!$C$5,4,1),'Lançar execução'!$B$3:$B$1502,"&lt;"&amp;DATE(Parâmetros!$C$5,5,1))&gt;=IFERROR(INDEX($C$72:$N$78,MATCH($B38,$A$72:$A$78,0),4),0),"OK",IF(COUNTIFS('Lançar execução'!$A$3:$A$1502,$A38,'Lançar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8" s="62" t="str">
        <f aca="false">IF($A38="","",IF(DATE(Parâmetros!$C$5,6,1)-1&lt;Parâmetros!$C$7,"",IF(IFERROR(INDEX($C$72:$N$78,MATCH($B38,$A$72:$A$78,0),5),0)=0,"—",IF(COUNTIFS('Lançar execução'!$A$3:$A$1502,$A38,'Lançar execução'!$D$3:$D$1502,"Sim",'Lançar execução'!$B$3:$B$1502,"&gt;="&amp;DATE(Parâmetros!$C$5,5,1),'Lançar execução'!$B$3:$B$1502,"&lt;"&amp;DATE(Parâmetros!$C$5,6,1))&gt;=IFERROR(INDEX($C$72:$N$78,MATCH($B38,$A$72:$A$78,0),5),0),"OK",IF(COUNTIFS('Lançar execução'!$A$3:$A$1502,$A38,'Lançar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8" s="62" t="str">
        <f aca="false">IF($A38="","",IF(DATE(Parâmetros!$C$5,7,1)-1&lt;Parâmetros!$C$7,"",IF(IFERROR(INDEX($C$72:$N$78,MATCH($B38,$A$72:$A$78,0),6),0)=0,"—",IF(COUNTIFS('Lançar execução'!$A$3:$A$1502,$A38,'Lançar execução'!$D$3:$D$1502,"Sim",'Lançar execução'!$B$3:$B$1502,"&gt;="&amp;DATE(Parâmetros!$C$5,6,1),'Lançar execução'!$B$3:$B$1502,"&lt;"&amp;DATE(Parâmetros!$C$5,7,1))&gt;=IFERROR(INDEX($C$72:$N$78,MATCH($B38,$A$72:$A$78,0),6),0),"OK",IF(COUNTIFS('Lançar execução'!$A$3:$A$1502,$A38,'Lançar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8" s="62" t="str">
        <f aca="false">IF($A38="","",IF(DATE(Parâmetros!$C$5,8,1)-1&lt;Parâmetros!$C$7,"",IF(IFERROR(INDEX($C$72:$N$78,MATCH($B38,$A$72:$A$78,0),7),0)=0,"—",IF(COUNTIFS('Lançar execução'!$A$3:$A$1502,$A38,'Lançar execução'!$D$3:$D$1502,"Sim",'Lançar execução'!$B$3:$B$1502,"&gt;="&amp;DATE(Parâmetros!$C$5,7,1),'Lançar execução'!$B$3:$B$1502,"&lt;"&amp;DATE(Parâmetros!$C$5,8,1))&gt;=IFERROR(INDEX($C$72:$N$78,MATCH($B38,$A$72:$A$78,0),7),0),"OK",IF(COUNTIFS('Lançar execução'!$A$3:$A$1502,$A38,'Lançar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8" s="62" t="str">
        <f aca="false">IF($A38="","",IF(DATE(Parâmetros!$C$5,9,1)-1&lt;Parâmetros!$C$7,"",IF(IFERROR(INDEX($C$72:$N$78,MATCH($B38,$A$72:$A$78,0),8),0)=0,"—",IF(COUNTIFS('Lançar execução'!$A$3:$A$1502,$A38,'Lançar execução'!$D$3:$D$1502,"Sim",'Lançar execução'!$B$3:$B$1502,"&gt;="&amp;DATE(Parâmetros!$C$5,8,1),'Lançar execução'!$B$3:$B$1502,"&lt;"&amp;DATE(Parâmetros!$C$5,9,1))&gt;=IFERROR(INDEX($C$72:$N$78,MATCH($B38,$A$72:$A$78,0),8),0),"OK",IF(COUNTIFS('Lançar execução'!$A$3:$A$1502,$A38,'Lançar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8" s="62" t="str">
        <f aca="false">IF($A38="","",IF(DATE(Parâmetros!$C$5,10,1)-1&lt;Parâmetros!$C$7,"",IF(IFERROR(INDEX($C$72:$N$78,MATCH($B38,$A$72:$A$78,0),9),0)=0,"—",IF(COUNTIFS('Lançar execução'!$A$3:$A$1502,$A38,'Lançar execução'!$D$3:$D$1502,"Sim",'Lançar execução'!$B$3:$B$1502,"&gt;="&amp;DATE(Parâmetros!$C$5,9,1),'Lançar execução'!$B$3:$B$1502,"&lt;"&amp;DATE(Parâmetros!$C$5,10,1))&gt;=IFERROR(INDEX($C$72:$N$78,MATCH($B38,$A$72:$A$78,0),9),0),"OK",IF(COUNTIFS('Lançar execução'!$A$3:$A$1502,$A38,'Lançar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8" s="62" t="str">
        <f aca="false">IF($A38="","",IF(DATE(Parâmetros!$C$5,11,1)-1&lt;Parâmetros!$C$7,"",IF(IFERROR(INDEX($C$72:$N$78,MATCH($B38,$A$72:$A$78,0),10),0)=0,"—",IF(COUNTIFS('Lançar execução'!$A$3:$A$1502,$A38,'Lançar execução'!$D$3:$D$1502,"Sim",'Lançar execução'!$B$3:$B$1502,"&gt;="&amp;DATE(Parâmetros!$C$5,10,1),'Lançar execução'!$B$3:$B$1502,"&lt;"&amp;DATE(Parâmetros!$C$5,11,1))&gt;=IFERROR(INDEX($C$72:$N$78,MATCH($B38,$A$72:$A$78,0),10),0),"OK",IF(COUNTIFS('Lançar execução'!$A$3:$A$1502,$A38,'Lançar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8" s="62" t="str">
        <f aca="false">IF($A38="","",IF(DATE(Parâmetros!$C$5,12,1)-1&lt;Parâmetros!$C$7,"",IF(IFERROR(INDEX($C$72:$N$78,MATCH($B38,$A$72:$A$78,0),11),0)=0,"—",IF(COUNTIFS('Lançar execução'!$A$3:$A$1502,$A38,'Lançar execução'!$D$3:$D$1502,"Sim",'Lançar execução'!$B$3:$B$1502,"&gt;="&amp;DATE(Parâmetros!$C$5,11,1),'Lançar execução'!$B$3:$B$1502,"&lt;"&amp;DATE(Parâmetros!$C$5,12,1))&gt;=IFERROR(INDEX($C$72:$N$78,MATCH($B38,$A$72:$A$78,0),11),0),"OK",IF(COUNTIFS('Lançar execução'!$A$3:$A$1502,$A38,'Lançar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8" s="62" t="str">
        <f aca="false">IF($A38="","",IF(DATE(Parâmetros!$C$5,13,1)-1&lt;Parâmetros!$C$7,"",IF(IFERROR(INDEX($C$72:$N$78,MATCH($B38,$A$72:$A$78,0),12),0)=0,"—",IF(COUNTIFS('Lançar execução'!$A$3:$A$1502,$A38,'Lançar execução'!$D$3:$D$1502,"Sim",'Lançar execução'!$B$3:$B$1502,"&gt;="&amp;DATE(Parâmetros!$C$5,12,1),'Lançar execução'!$B$3:$B$1502,"&lt;"&amp;DATE(Parâmetros!$C$5,13,1))&gt;=IFERROR(INDEX($C$72:$N$78,MATCH($B38,$A$72:$A$78,0),12),0),"OK",IF(COUNTIFS('Lançar execução'!$A$3:$A$1502,$A38,'Lançar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8" s="63" t="str">
        <f aca="false">IF($A38="","",IF(COUNTIF($C38:$N38,"OK")+COUNTIF($C38:$N38,"Parcial")+COUNTIF($C38:$N38,"Pendente")=0,"",COUNTIF($C38:$N38,"OK")/(COUNTIF($C38:$N38,"OK")+COUNTIF($C38:$N38,"Parcial")+COUNTIF($C38:$N38,"Pendente"))*100))</f>
        <v/>
      </c>
      <c r="P38" s="47" t="n">
        <f aca="false">IF($A38="",0,IF(INDEX($C38:$N38,Painel!$T$2)="Pendente",1,0))</f>
        <v>0</v>
      </c>
      <c r="Q38" s="0" t="str">
        <f aca="false">IF($P38=0,"",SUM($P$3:$P38))</f>
        <v/>
      </c>
    </row>
    <row r="39" customFormat="false" ht="18" hidden="false" customHeight="true" outlineLevel="0" collapsed="false">
      <c r="A39" s="60" t="n">
        <f aca="false">Equipamentos!$A39</f>
        <v>0</v>
      </c>
      <c r="B39" s="61" t="n">
        <f aca="false">Equipamentos!$C39</f>
        <v>0</v>
      </c>
      <c r="C39" s="62" t="str">
        <f aca="false">IF($A39="","",IF(DATE(Parâmetros!$C$5,2,1)-1&lt;Parâmetros!$C$7,"",IF(IFERROR(INDEX($C$72:$N$78,MATCH($B39,$A$72:$A$78,0),1),0)=0,"—",IF(COUNTIFS('Lançar execução'!$A$3:$A$1502,$A39,'Lançar execução'!$D$3:$D$1502,"Sim",'Lançar execução'!$B$3:$B$1502,"&gt;="&amp;DATE(Parâmetros!$C$5,1,1),'Lançar execução'!$B$3:$B$1502,"&lt;"&amp;DATE(Parâmetros!$C$5,2,1))&gt;=IFERROR(INDEX($C$72:$N$78,MATCH($B39,$A$72:$A$78,0),1),0),"OK",IF(COUNTIFS('Lançar execução'!$A$3:$A$1502,$A39,'Lançar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39" s="62" t="str">
        <f aca="false">IF($A39="","",IF(DATE(Parâmetros!$C$5,3,1)-1&lt;Parâmetros!$C$7,"",IF(IFERROR(INDEX($C$72:$N$78,MATCH($B39,$A$72:$A$78,0),2),0)=0,"—",IF(COUNTIFS('Lançar execução'!$A$3:$A$1502,$A39,'Lançar execução'!$D$3:$D$1502,"Sim",'Lançar execução'!$B$3:$B$1502,"&gt;="&amp;DATE(Parâmetros!$C$5,2,1),'Lançar execução'!$B$3:$B$1502,"&lt;"&amp;DATE(Parâmetros!$C$5,3,1))&gt;=IFERROR(INDEX($C$72:$N$78,MATCH($B39,$A$72:$A$78,0),2),0),"OK",IF(COUNTIFS('Lançar execução'!$A$3:$A$1502,$A39,'Lançar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39" s="62" t="str">
        <f aca="false">IF($A39="","",IF(DATE(Parâmetros!$C$5,4,1)-1&lt;Parâmetros!$C$7,"",IF(IFERROR(INDEX($C$72:$N$78,MATCH($B39,$A$72:$A$78,0),3),0)=0,"—",IF(COUNTIFS('Lançar execução'!$A$3:$A$1502,$A39,'Lançar execução'!$D$3:$D$1502,"Sim",'Lançar execução'!$B$3:$B$1502,"&gt;="&amp;DATE(Parâmetros!$C$5,3,1),'Lançar execução'!$B$3:$B$1502,"&lt;"&amp;DATE(Parâmetros!$C$5,4,1))&gt;=IFERROR(INDEX($C$72:$N$78,MATCH($B39,$A$72:$A$78,0),3),0),"OK",IF(COUNTIFS('Lançar execução'!$A$3:$A$1502,$A39,'Lançar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39" s="62" t="str">
        <f aca="false">IF($A39="","",IF(DATE(Parâmetros!$C$5,5,1)-1&lt;Parâmetros!$C$7,"",IF(IFERROR(INDEX($C$72:$N$78,MATCH($B39,$A$72:$A$78,0),4),0)=0,"—",IF(COUNTIFS('Lançar execução'!$A$3:$A$1502,$A39,'Lançar execução'!$D$3:$D$1502,"Sim",'Lançar execução'!$B$3:$B$1502,"&gt;="&amp;DATE(Parâmetros!$C$5,4,1),'Lançar execução'!$B$3:$B$1502,"&lt;"&amp;DATE(Parâmetros!$C$5,5,1))&gt;=IFERROR(INDEX($C$72:$N$78,MATCH($B39,$A$72:$A$78,0),4),0),"OK",IF(COUNTIFS('Lançar execução'!$A$3:$A$1502,$A39,'Lançar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39" s="62" t="str">
        <f aca="false">IF($A39="","",IF(DATE(Parâmetros!$C$5,6,1)-1&lt;Parâmetros!$C$7,"",IF(IFERROR(INDEX($C$72:$N$78,MATCH($B39,$A$72:$A$78,0),5),0)=0,"—",IF(COUNTIFS('Lançar execução'!$A$3:$A$1502,$A39,'Lançar execução'!$D$3:$D$1502,"Sim",'Lançar execução'!$B$3:$B$1502,"&gt;="&amp;DATE(Parâmetros!$C$5,5,1),'Lançar execução'!$B$3:$B$1502,"&lt;"&amp;DATE(Parâmetros!$C$5,6,1))&gt;=IFERROR(INDEX($C$72:$N$78,MATCH($B39,$A$72:$A$78,0),5),0),"OK",IF(COUNTIFS('Lançar execução'!$A$3:$A$1502,$A39,'Lançar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39" s="62" t="str">
        <f aca="false">IF($A39="","",IF(DATE(Parâmetros!$C$5,7,1)-1&lt;Parâmetros!$C$7,"",IF(IFERROR(INDEX($C$72:$N$78,MATCH($B39,$A$72:$A$78,0),6),0)=0,"—",IF(COUNTIFS('Lançar execução'!$A$3:$A$1502,$A39,'Lançar execução'!$D$3:$D$1502,"Sim",'Lançar execução'!$B$3:$B$1502,"&gt;="&amp;DATE(Parâmetros!$C$5,6,1),'Lançar execução'!$B$3:$B$1502,"&lt;"&amp;DATE(Parâmetros!$C$5,7,1))&gt;=IFERROR(INDEX($C$72:$N$78,MATCH($B39,$A$72:$A$78,0),6),0),"OK",IF(COUNTIFS('Lançar execução'!$A$3:$A$1502,$A39,'Lançar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39" s="62" t="str">
        <f aca="false">IF($A39="","",IF(DATE(Parâmetros!$C$5,8,1)-1&lt;Parâmetros!$C$7,"",IF(IFERROR(INDEX($C$72:$N$78,MATCH($B39,$A$72:$A$78,0),7),0)=0,"—",IF(COUNTIFS('Lançar execução'!$A$3:$A$1502,$A39,'Lançar execução'!$D$3:$D$1502,"Sim",'Lançar execução'!$B$3:$B$1502,"&gt;="&amp;DATE(Parâmetros!$C$5,7,1),'Lançar execução'!$B$3:$B$1502,"&lt;"&amp;DATE(Parâmetros!$C$5,8,1))&gt;=IFERROR(INDEX($C$72:$N$78,MATCH($B39,$A$72:$A$78,0),7),0),"OK",IF(COUNTIFS('Lançar execução'!$A$3:$A$1502,$A39,'Lançar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39" s="62" t="str">
        <f aca="false">IF($A39="","",IF(DATE(Parâmetros!$C$5,9,1)-1&lt;Parâmetros!$C$7,"",IF(IFERROR(INDEX($C$72:$N$78,MATCH($B39,$A$72:$A$78,0),8),0)=0,"—",IF(COUNTIFS('Lançar execução'!$A$3:$A$1502,$A39,'Lançar execução'!$D$3:$D$1502,"Sim",'Lançar execução'!$B$3:$B$1502,"&gt;="&amp;DATE(Parâmetros!$C$5,8,1),'Lançar execução'!$B$3:$B$1502,"&lt;"&amp;DATE(Parâmetros!$C$5,9,1))&gt;=IFERROR(INDEX($C$72:$N$78,MATCH($B39,$A$72:$A$78,0),8),0),"OK",IF(COUNTIFS('Lançar execução'!$A$3:$A$1502,$A39,'Lançar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39" s="62" t="str">
        <f aca="false">IF($A39="","",IF(DATE(Parâmetros!$C$5,10,1)-1&lt;Parâmetros!$C$7,"",IF(IFERROR(INDEX($C$72:$N$78,MATCH($B39,$A$72:$A$78,0),9),0)=0,"—",IF(COUNTIFS('Lançar execução'!$A$3:$A$1502,$A39,'Lançar execução'!$D$3:$D$1502,"Sim",'Lançar execução'!$B$3:$B$1502,"&gt;="&amp;DATE(Parâmetros!$C$5,9,1),'Lançar execução'!$B$3:$B$1502,"&lt;"&amp;DATE(Parâmetros!$C$5,10,1))&gt;=IFERROR(INDEX($C$72:$N$78,MATCH($B39,$A$72:$A$78,0),9),0),"OK",IF(COUNTIFS('Lançar execução'!$A$3:$A$1502,$A39,'Lançar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39" s="62" t="str">
        <f aca="false">IF($A39="","",IF(DATE(Parâmetros!$C$5,11,1)-1&lt;Parâmetros!$C$7,"",IF(IFERROR(INDEX($C$72:$N$78,MATCH($B39,$A$72:$A$78,0),10),0)=0,"—",IF(COUNTIFS('Lançar execução'!$A$3:$A$1502,$A39,'Lançar execução'!$D$3:$D$1502,"Sim",'Lançar execução'!$B$3:$B$1502,"&gt;="&amp;DATE(Parâmetros!$C$5,10,1),'Lançar execução'!$B$3:$B$1502,"&lt;"&amp;DATE(Parâmetros!$C$5,11,1))&gt;=IFERROR(INDEX($C$72:$N$78,MATCH($B39,$A$72:$A$78,0),10),0),"OK",IF(COUNTIFS('Lançar execução'!$A$3:$A$1502,$A39,'Lançar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39" s="62" t="str">
        <f aca="false">IF($A39="","",IF(DATE(Parâmetros!$C$5,12,1)-1&lt;Parâmetros!$C$7,"",IF(IFERROR(INDEX($C$72:$N$78,MATCH($B39,$A$72:$A$78,0),11),0)=0,"—",IF(COUNTIFS('Lançar execução'!$A$3:$A$1502,$A39,'Lançar execução'!$D$3:$D$1502,"Sim",'Lançar execução'!$B$3:$B$1502,"&gt;="&amp;DATE(Parâmetros!$C$5,11,1),'Lançar execução'!$B$3:$B$1502,"&lt;"&amp;DATE(Parâmetros!$C$5,12,1))&gt;=IFERROR(INDEX($C$72:$N$78,MATCH($B39,$A$72:$A$78,0),11),0),"OK",IF(COUNTIFS('Lançar execução'!$A$3:$A$1502,$A39,'Lançar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39" s="62" t="str">
        <f aca="false">IF($A39="","",IF(DATE(Parâmetros!$C$5,13,1)-1&lt;Parâmetros!$C$7,"",IF(IFERROR(INDEX($C$72:$N$78,MATCH($B39,$A$72:$A$78,0),12),0)=0,"—",IF(COUNTIFS('Lançar execução'!$A$3:$A$1502,$A39,'Lançar execução'!$D$3:$D$1502,"Sim",'Lançar execução'!$B$3:$B$1502,"&gt;="&amp;DATE(Parâmetros!$C$5,12,1),'Lançar execução'!$B$3:$B$1502,"&lt;"&amp;DATE(Parâmetros!$C$5,13,1))&gt;=IFERROR(INDEX($C$72:$N$78,MATCH($B39,$A$72:$A$78,0),12),0),"OK",IF(COUNTIFS('Lançar execução'!$A$3:$A$1502,$A39,'Lançar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39" s="63" t="str">
        <f aca="false">IF($A39="","",IF(COUNTIF($C39:$N39,"OK")+COUNTIF($C39:$N39,"Parcial")+COUNTIF($C39:$N39,"Pendente")=0,"",COUNTIF($C39:$N39,"OK")/(COUNTIF($C39:$N39,"OK")+COUNTIF($C39:$N39,"Parcial")+COUNTIF($C39:$N39,"Pendente"))*100))</f>
        <v/>
      </c>
      <c r="P39" s="47" t="n">
        <f aca="false">IF($A39="",0,IF(INDEX($C39:$N39,Painel!$T$2)="Pendente",1,0))</f>
        <v>0</v>
      </c>
      <c r="Q39" s="0" t="str">
        <f aca="false">IF($P39=0,"",SUM($P$3:$P39))</f>
        <v/>
      </c>
    </row>
    <row r="40" customFormat="false" ht="18" hidden="false" customHeight="true" outlineLevel="0" collapsed="false">
      <c r="A40" s="60" t="n">
        <f aca="false">Equipamentos!$A40</f>
        <v>0</v>
      </c>
      <c r="B40" s="61" t="n">
        <f aca="false">Equipamentos!$C40</f>
        <v>0</v>
      </c>
      <c r="C40" s="62" t="str">
        <f aca="false">IF($A40="","",IF(DATE(Parâmetros!$C$5,2,1)-1&lt;Parâmetros!$C$7,"",IF(IFERROR(INDEX($C$72:$N$78,MATCH($B40,$A$72:$A$78,0),1),0)=0,"—",IF(COUNTIFS('Lançar execução'!$A$3:$A$1502,$A40,'Lançar execução'!$D$3:$D$1502,"Sim",'Lançar execução'!$B$3:$B$1502,"&gt;="&amp;DATE(Parâmetros!$C$5,1,1),'Lançar execução'!$B$3:$B$1502,"&lt;"&amp;DATE(Parâmetros!$C$5,2,1))&gt;=IFERROR(INDEX($C$72:$N$78,MATCH($B40,$A$72:$A$78,0),1),0),"OK",IF(COUNTIFS('Lançar execução'!$A$3:$A$1502,$A40,'Lançar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0" s="62" t="str">
        <f aca="false">IF($A40="","",IF(DATE(Parâmetros!$C$5,3,1)-1&lt;Parâmetros!$C$7,"",IF(IFERROR(INDEX($C$72:$N$78,MATCH($B40,$A$72:$A$78,0),2),0)=0,"—",IF(COUNTIFS('Lançar execução'!$A$3:$A$1502,$A40,'Lançar execução'!$D$3:$D$1502,"Sim",'Lançar execução'!$B$3:$B$1502,"&gt;="&amp;DATE(Parâmetros!$C$5,2,1),'Lançar execução'!$B$3:$B$1502,"&lt;"&amp;DATE(Parâmetros!$C$5,3,1))&gt;=IFERROR(INDEX($C$72:$N$78,MATCH($B40,$A$72:$A$78,0),2),0),"OK",IF(COUNTIFS('Lançar execução'!$A$3:$A$1502,$A40,'Lançar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0" s="62" t="str">
        <f aca="false">IF($A40="","",IF(DATE(Parâmetros!$C$5,4,1)-1&lt;Parâmetros!$C$7,"",IF(IFERROR(INDEX($C$72:$N$78,MATCH($B40,$A$72:$A$78,0),3),0)=0,"—",IF(COUNTIFS('Lançar execução'!$A$3:$A$1502,$A40,'Lançar execução'!$D$3:$D$1502,"Sim",'Lançar execução'!$B$3:$B$1502,"&gt;="&amp;DATE(Parâmetros!$C$5,3,1),'Lançar execução'!$B$3:$B$1502,"&lt;"&amp;DATE(Parâmetros!$C$5,4,1))&gt;=IFERROR(INDEX($C$72:$N$78,MATCH($B40,$A$72:$A$78,0),3),0),"OK",IF(COUNTIFS('Lançar execução'!$A$3:$A$1502,$A40,'Lançar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0" s="62" t="str">
        <f aca="false">IF($A40="","",IF(DATE(Parâmetros!$C$5,5,1)-1&lt;Parâmetros!$C$7,"",IF(IFERROR(INDEX($C$72:$N$78,MATCH($B40,$A$72:$A$78,0),4),0)=0,"—",IF(COUNTIFS('Lançar execução'!$A$3:$A$1502,$A40,'Lançar execução'!$D$3:$D$1502,"Sim",'Lançar execução'!$B$3:$B$1502,"&gt;="&amp;DATE(Parâmetros!$C$5,4,1),'Lançar execução'!$B$3:$B$1502,"&lt;"&amp;DATE(Parâmetros!$C$5,5,1))&gt;=IFERROR(INDEX($C$72:$N$78,MATCH($B40,$A$72:$A$78,0),4),0),"OK",IF(COUNTIFS('Lançar execução'!$A$3:$A$1502,$A40,'Lançar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0" s="62" t="str">
        <f aca="false">IF($A40="","",IF(DATE(Parâmetros!$C$5,6,1)-1&lt;Parâmetros!$C$7,"",IF(IFERROR(INDEX($C$72:$N$78,MATCH($B40,$A$72:$A$78,0),5),0)=0,"—",IF(COUNTIFS('Lançar execução'!$A$3:$A$1502,$A40,'Lançar execução'!$D$3:$D$1502,"Sim",'Lançar execução'!$B$3:$B$1502,"&gt;="&amp;DATE(Parâmetros!$C$5,5,1),'Lançar execução'!$B$3:$B$1502,"&lt;"&amp;DATE(Parâmetros!$C$5,6,1))&gt;=IFERROR(INDEX($C$72:$N$78,MATCH($B40,$A$72:$A$78,0),5),0),"OK",IF(COUNTIFS('Lançar execução'!$A$3:$A$1502,$A40,'Lançar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0" s="62" t="str">
        <f aca="false">IF($A40="","",IF(DATE(Parâmetros!$C$5,7,1)-1&lt;Parâmetros!$C$7,"",IF(IFERROR(INDEX($C$72:$N$78,MATCH($B40,$A$72:$A$78,0),6),0)=0,"—",IF(COUNTIFS('Lançar execução'!$A$3:$A$1502,$A40,'Lançar execução'!$D$3:$D$1502,"Sim",'Lançar execução'!$B$3:$B$1502,"&gt;="&amp;DATE(Parâmetros!$C$5,6,1),'Lançar execução'!$B$3:$B$1502,"&lt;"&amp;DATE(Parâmetros!$C$5,7,1))&gt;=IFERROR(INDEX($C$72:$N$78,MATCH($B40,$A$72:$A$78,0),6),0),"OK",IF(COUNTIFS('Lançar execução'!$A$3:$A$1502,$A40,'Lançar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0" s="62" t="str">
        <f aca="false">IF($A40="","",IF(DATE(Parâmetros!$C$5,8,1)-1&lt;Parâmetros!$C$7,"",IF(IFERROR(INDEX($C$72:$N$78,MATCH($B40,$A$72:$A$78,0),7),0)=0,"—",IF(COUNTIFS('Lançar execução'!$A$3:$A$1502,$A40,'Lançar execução'!$D$3:$D$1502,"Sim",'Lançar execução'!$B$3:$B$1502,"&gt;="&amp;DATE(Parâmetros!$C$5,7,1),'Lançar execução'!$B$3:$B$1502,"&lt;"&amp;DATE(Parâmetros!$C$5,8,1))&gt;=IFERROR(INDEX($C$72:$N$78,MATCH($B40,$A$72:$A$78,0),7),0),"OK",IF(COUNTIFS('Lançar execução'!$A$3:$A$1502,$A40,'Lançar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0" s="62" t="str">
        <f aca="false">IF($A40="","",IF(DATE(Parâmetros!$C$5,9,1)-1&lt;Parâmetros!$C$7,"",IF(IFERROR(INDEX($C$72:$N$78,MATCH($B40,$A$72:$A$78,0),8),0)=0,"—",IF(COUNTIFS('Lançar execução'!$A$3:$A$1502,$A40,'Lançar execução'!$D$3:$D$1502,"Sim",'Lançar execução'!$B$3:$B$1502,"&gt;="&amp;DATE(Parâmetros!$C$5,8,1),'Lançar execução'!$B$3:$B$1502,"&lt;"&amp;DATE(Parâmetros!$C$5,9,1))&gt;=IFERROR(INDEX($C$72:$N$78,MATCH($B40,$A$72:$A$78,0),8),0),"OK",IF(COUNTIFS('Lançar execução'!$A$3:$A$1502,$A40,'Lançar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0" s="62" t="str">
        <f aca="false">IF($A40="","",IF(DATE(Parâmetros!$C$5,10,1)-1&lt;Parâmetros!$C$7,"",IF(IFERROR(INDEX($C$72:$N$78,MATCH($B40,$A$72:$A$78,0),9),0)=0,"—",IF(COUNTIFS('Lançar execução'!$A$3:$A$1502,$A40,'Lançar execução'!$D$3:$D$1502,"Sim",'Lançar execução'!$B$3:$B$1502,"&gt;="&amp;DATE(Parâmetros!$C$5,9,1),'Lançar execução'!$B$3:$B$1502,"&lt;"&amp;DATE(Parâmetros!$C$5,10,1))&gt;=IFERROR(INDEX($C$72:$N$78,MATCH($B40,$A$72:$A$78,0),9),0),"OK",IF(COUNTIFS('Lançar execução'!$A$3:$A$1502,$A40,'Lançar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0" s="62" t="str">
        <f aca="false">IF($A40="","",IF(DATE(Parâmetros!$C$5,11,1)-1&lt;Parâmetros!$C$7,"",IF(IFERROR(INDEX($C$72:$N$78,MATCH($B40,$A$72:$A$78,0),10),0)=0,"—",IF(COUNTIFS('Lançar execução'!$A$3:$A$1502,$A40,'Lançar execução'!$D$3:$D$1502,"Sim",'Lançar execução'!$B$3:$B$1502,"&gt;="&amp;DATE(Parâmetros!$C$5,10,1),'Lançar execução'!$B$3:$B$1502,"&lt;"&amp;DATE(Parâmetros!$C$5,11,1))&gt;=IFERROR(INDEX($C$72:$N$78,MATCH($B40,$A$72:$A$78,0),10),0),"OK",IF(COUNTIFS('Lançar execução'!$A$3:$A$1502,$A40,'Lançar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0" s="62" t="str">
        <f aca="false">IF($A40="","",IF(DATE(Parâmetros!$C$5,12,1)-1&lt;Parâmetros!$C$7,"",IF(IFERROR(INDEX($C$72:$N$78,MATCH($B40,$A$72:$A$78,0),11),0)=0,"—",IF(COUNTIFS('Lançar execução'!$A$3:$A$1502,$A40,'Lançar execução'!$D$3:$D$1502,"Sim",'Lançar execução'!$B$3:$B$1502,"&gt;="&amp;DATE(Parâmetros!$C$5,11,1),'Lançar execução'!$B$3:$B$1502,"&lt;"&amp;DATE(Parâmetros!$C$5,12,1))&gt;=IFERROR(INDEX($C$72:$N$78,MATCH($B40,$A$72:$A$78,0),11),0),"OK",IF(COUNTIFS('Lançar execução'!$A$3:$A$1502,$A40,'Lançar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0" s="62" t="str">
        <f aca="false">IF($A40="","",IF(DATE(Parâmetros!$C$5,13,1)-1&lt;Parâmetros!$C$7,"",IF(IFERROR(INDEX($C$72:$N$78,MATCH($B40,$A$72:$A$78,0),12),0)=0,"—",IF(COUNTIFS('Lançar execução'!$A$3:$A$1502,$A40,'Lançar execução'!$D$3:$D$1502,"Sim",'Lançar execução'!$B$3:$B$1502,"&gt;="&amp;DATE(Parâmetros!$C$5,12,1),'Lançar execução'!$B$3:$B$1502,"&lt;"&amp;DATE(Parâmetros!$C$5,13,1))&gt;=IFERROR(INDEX($C$72:$N$78,MATCH($B40,$A$72:$A$78,0),12),0),"OK",IF(COUNTIFS('Lançar execução'!$A$3:$A$1502,$A40,'Lançar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0" s="63" t="str">
        <f aca="false">IF($A40="","",IF(COUNTIF($C40:$N40,"OK")+COUNTIF($C40:$N40,"Parcial")+COUNTIF($C40:$N40,"Pendente")=0,"",COUNTIF($C40:$N40,"OK")/(COUNTIF($C40:$N40,"OK")+COUNTIF($C40:$N40,"Parcial")+COUNTIF($C40:$N40,"Pendente"))*100))</f>
        <v/>
      </c>
      <c r="P40" s="47" t="n">
        <f aca="false">IF($A40="",0,IF(INDEX($C40:$N40,Painel!$T$2)="Pendente",1,0))</f>
        <v>0</v>
      </c>
      <c r="Q40" s="0" t="str">
        <f aca="false">IF($P40=0,"",SUM($P$3:$P40))</f>
        <v/>
      </c>
    </row>
    <row r="41" customFormat="false" ht="18" hidden="false" customHeight="true" outlineLevel="0" collapsed="false">
      <c r="A41" s="60" t="n">
        <f aca="false">Equipamentos!$A41</f>
        <v>0</v>
      </c>
      <c r="B41" s="61" t="n">
        <f aca="false">Equipamentos!$C41</f>
        <v>0</v>
      </c>
      <c r="C41" s="62" t="str">
        <f aca="false">IF($A41="","",IF(DATE(Parâmetros!$C$5,2,1)-1&lt;Parâmetros!$C$7,"",IF(IFERROR(INDEX($C$72:$N$78,MATCH($B41,$A$72:$A$78,0),1),0)=0,"—",IF(COUNTIFS('Lançar execução'!$A$3:$A$1502,$A41,'Lançar execução'!$D$3:$D$1502,"Sim",'Lançar execução'!$B$3:$B$1502,"&gt;="&amp;DATE(Parâmetros!$C$5,1,1),'Lançar execução'!$B$3:$B$1502,"&lt;"&amp;DATE(Parâmetros!$C$5,2,1))&gt;=IFERROR(INDEX($C$72:$N$78,MATCH($B41,$A$72:$A$78,0),1),0),"OK",IF(COUNTIFS('Lançar execução'!$A$3:$A$1502,$A41,'Lançar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1" s="62" t="str">
        <f aca="false">IF($A41="","",IF(DATE(Parâmetros!$C$5,3,1)-1&lt;Parâmetros!$C$7,"",IF(IFERROR(INDEX($C$72:$N$78,MATCH($B41,$A$72:$A$78,0),2),0)=0,"—",IF(COUNTIFS('Lançar execução'!$A$3:$A$1502,$A41,'Lançar execução'!$D$3:$D$1502,"Sim",'Lançar execução'!$B$3:$B$1502,"&gt;="&amp;DATE(Parâmetros!$C$5,2,1),'Lançar execução'!$B$3:$B$1502,"&lt;"&amp;DATE(Parâmetros!$C$5,3,1))&gt;=IFERROR(INDEX($C$72:$N$78,MATCH($B41,$A$72:$A$78,0),2),0),"OK",IF(COUNTIFS('Lançar execução'!$A$3:$A$1502,$A41,'Lançar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1" s="62" t="str">
        <f aca="false">IF($A41="","",IF(DATE(Parâmetros!$C$5,4,1)-1&lt;Parâmetros!$C$7,"",IF(IFERROR(INDEX($C$72:$N$78,MATCH($B41,$A$72:$A$78,0),3),0)=0,"—",IF(COUNTIFS('Lançar execução'!$A$3:$A$1502,$A41,'Lançar execução'!$D$3:$D$1502,"Sim",'Lançar execução'!$B$3:$B$1502,"&gt;="&amp;DATE(Parâmetros!$C$5,3,1),'Lançar execução'!$B$3:$B$1502,"&lt;"&amp;DATE(Parâmetros!$C$5,4,1))&gt;=IFERROR(INDEX($C$72:$N$78,MATCH($B41,$A$72:$A$78,0),3),0),"OK",IF(COUNTIFS('Lançar execução'!$A$3:$A$1502,$A41,'Lançar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1" s="62" t="str">
        <f aca="false">IF($A41="","",IF(DATE(Parâmetros!$C$5,5,1)-1&lt;Parâmetros!$C$7,"",IF(IFERROR(INDEX($C$72:$N$78,MATCH($B41,$A$72:$A$78,0),4),0)=0,"—",IF(COUNTIFS('Lançar execução'!$A$3:$A$1502,$A41,'Lançar execução'!$D$3:$D$1502,"Sim",'Lançar execução'!$B$3:$B$1502,"&gt;="&amp;DATE(Parâmetros!$C$5,4,1),'Lançar execução'!$B$3:$B$1502,"&lt;"&amp;DATE(Parâmetros!$C$5,5,1))&gt;=IFERROR(INDEX($C$72:$N$78,MATCH($B41,$A$72:$A$78,0),4),0),"OK",IF(COUNTIFS('Lançar execução'!$A$3:$A$1502,$A41,'Lançar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1" s="62" t="str">
        <f aca="false">IF($A41="","",IF(DATE(Parâmetros!$C$5,6,1)-1&lt;Parâmetros!$C$7,"",IF(IFERROR(INDEX($C$72:$N$78,MATCH($B41,$A$72:$A$78,0),5),0)=0,"—",IF(COUNTIFS('Lançar execução'!$A$3:$A$1502,$A41,'Lançar execução'!$D$3:$D$1502,"Sim",'Lançar execução'!$B$3:$B$1502,"&gt;="&amp;DATE(Parâmetros!$C$5,5,1),'Lançar execução'!$B$3:$B$1502,"&lt;"&amp;DATE(Parâmetros!$C$5,6,1))&gt;=IFERROR(INDEX($C$72:$N$78,MATCH($B41,$A$72:$A$78,0),5),0),"OK",IF(COUNTIFS('Lançar execução'!$A$3:$A$1502,$A41,'Lançar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1" s="62" t="str">
        <f aca="false">IF($A41="","",IF(DATE(Parâmetros!$C$5,7,1)-1&lt;Parâmetros!$C$7,"",IF(IFERROR(INDEX($C$72:$N$78,MATCH($B41,$A$72:$A$78,0),6),0)=0,"—",IF(COUNTIFS('Lançar execução'!$A$3:$A$1502,$A41,'Lançar execução'!$D$3:$D$1502,"Sim",'Lançar execução'!$B$3:$B$1502,"&gt;="&amp;DATE(Parâmetros!$C$5,6,1),'Lançar execução'!$B$3:$B$1502,"&lt;"&amp;DATE(Parâmetros!$C$5,7,1))&gt;=IFERROR(INDEX($C$72:$N$78,MATCH($B41,$A$72:$A$78,0),6),0),"OK",IF(COUNTIFS('Lançar execução'!$A$3:$A$1502,$A41,'Lançar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1" s="62" t="str">
        <f aca="false">IF($A41="","",IF(DATE(Parâmetros!$C$5,8,1)-1&lt;Parâmetros!$C$7,"",IF(IFERROR(INDEX($C$72:$N$78,MATCH($B41,$A$72:$A$78,0),7),0)=0,"—",IF(COUNTIFS('Lançar execução'!$A$3:$A$1502,$A41,'Lançar execução'!$D$3:$D$1502,"Sim",'Lançar execução'!$B$3:$B$1502,"&gt;="&amp;DATE(Parâmetros!$C$5,7,1),'Lançar execução'!$B$3:$B$1502,"&lt;"&amp;DATE(Parâmetros!$C$5,8,1))&gt;=IFERROR(INDEX($C$72:$N$78,MATCH($B41,$A$72:$A$78,0),7),0),"OK",IF(COUNTIFS('Lançar execução'!$A$3:$A$1502,$A41,'Lançar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1" s="62" t="str">
        <f aca="false">IF($A41="","",IF(DATE(Parâmetros!$C$5,9,1)-1&lt;Parâmetros!$C$7,"",IF(IFERROR(INDEX($C$72:$N$78,MATCH($B41,$A$72:$A$78,0),8),0)=0,"—",IF(COUNTIFS('Lançar execução'!$A$3:$A$1502,$A41,'Lançar execução'!$D$3:$D$1502,"Sim",'Lançar execução'!$B$3:$B$1502,"&gt;="&amp;DATE(Parâmetros!$C$5,8,1),'Lançar execução'!$B$3:$B$1502,"&lt;"&amp;DATE(Parâmetros!$C$5,9,1))&gt;=IFERROR(INDEX($C$72:$N$78,MATCH($B41,$A$72:$A$78,0),8),0),"OK",IF(COUNTIFS('Lançar execução'!$A$3:$A$1502,$A41,'Lançar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1" s="62" t="str">
        <f aca="false">IF($A41="","",IF(DATE(Parâmetros!$C$5,10,1)-1&lt;Parâmetros!$C$7,"",IF(IFERROR(INDEX($C$72:$N$78,MATCH($B41,$A$72:$A$78,0),9),0)=0,"—",IF(COUNTIFS('Lançar execução'!$A$3:$A$1502,$A41,'Lançar execução'!$D$3:$D$1502,"Sim",'Lançar execução'!$B$3:$B$1502,"&gt;="&amp;DATE(Parâmetros!$C$5,9,1),'Lançar execução'!$B$3:$B$1502,"&lt;"&amp;DATE(Parâmetros!$C$5,10,1))&gt;=IFERROR(INDEX($C$72:$N$78,MATCH($B41,$A$72:$A$78,0),9),0),"OK",IF(COUNTIFS('Lançar execução'!$A$3:$A$1502,$A41,'Lançar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1" s="62" t="str">
        <f aca="false">IF($A41="","",IF(DATE(Parâmetros!$C$5,11,1)-1&lt;Parâmetros!$C$7,"",IF(IFERROR(INDEX($C$72:$N$78,MATCH($B41,$A$72:$A$78,0),10),0)=0,"—",IF(COUNTIFS('Lançar execução'!$A$3:$A$1502,$A41,'Lançar execução'!$D$3:$D$1502,"Sim",'Lançar execução'!$B$3:$B$1502,"&gt;="&amp;DATE(Parâmetros!$C$5,10,1),'Lançar execução'!$B$3:$B$1502,"&lt;"&amp;DATE(Parâmetros!$C$5,11,1))&gt;=IFERROR(INDEX($C$72:$N$78,MATCH($B41,$A$72:$A$78,0),10),0),"OK",IF(COUNTIFS('Lançar execução'!$A$3:$A$1502,$A41,'Lançar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1" s="62" t="str">
        <f aca="false">IF($A41="","",IF(DATE(Parâmetros!$C$5,12,1)-1&lt;Parâmetros!$C$7,"",IF(IFERROR(INDEX($C$72:$N$78,MATCH($B41,$A$72:$A$78,0),11),0)=0,"—",IF(COUNTIFS('Lançar execução'!$A$3:$A$1502,$A41,'Lançar execução'!$D$3:$D$1502,"Sim",'Lançar execução'!$B$3:$B$1502,"&gt;="&amp;DATE(Parâmetros!$C$5,11,1),'Lançar execução'!$B$3:$B$1502,"&lt;"&amp;DATE(Parâmetros!$C$5,12,1))&gt;=IFERROR(INDEX($C$72:$N$78,MATCH($B41,$A$72:$A$78,0),11),0),"OK",IF(COUNTIFS('Lançar execução'!$A$3:$A$1502,$A41,'Lançar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1" s="62" t="str">
        <f aca="false">IF($A41="","",IF(DATE(Parâmetros!$C$5,13,1)-1&lt;Parâmetros!$C$7,"",IF(IFERROR(INDEX($C$72:$N$78,MATCH($B41,$A$72:$A$78,0),12),0)=0,"—",IF(COUNTIFS('Lançar execução'!$A$3:$A$1502,$A41,'Lançar execução'!$D$3:$D$1502,"Sim",'Lançar execução'!$B$3:$B$1502,"&gt;="&amp;DATE(Parâmetros!$C$5,12,1),'Lançar execução'!$B$3:$B$1502,"&lt;"&amp;DATE(Parâmetros!$C$5,13,1))&gt;=IFERROR(INDEX($C$72:$N$78,MATCH($B41,$A$72:$A$78,0),12),0),"OK",IF(COUNTIFS('Lançar execução'!$A$3:$A$1502,$A41,'Lançar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1" s="63" t="str">
        <f aca="false">IF($A41="","",IF(COUNTIF($C41:$N41,"OK")+COUNTIF($C41:$N41,"Parcial")+COUNTIF($C41:$N41,"Pendente")=0,"",COUNTIF($C41:$N41,"OK")/(COUNTIF($C41:$N41,"OK")+COUNTIF($C41:$N41,"Parcial")+COUNTIF($C41:$N41,"Pendente"))*100))</f>
        <v/>
      </c>
      <c r="P41" s="47" t="n">
        <f aca="false">IF($A41="",0,IF(INDEX($C41:$N41,Painel!$T$2)="Pendente",1,0))</f>
        <v>0</v>
      </c>
      <c r="Q41" s="0" t="str">
        <f aca="false">IF($P41=0,"",SUM($P$3:$P41))</f>
        <v/>
      </c>
    </row>
    <row r="42" customFormat="false" ht="18" hidden="false" customHeight="true" outlineLevel="0" collapsed="false">
      <c r="A42" s="60" t="n">
        <f aca="false">Equipamentos!$A42</f>
        <v>0</v>
      </c>
      <c r="B42" s="61" t="n">
        <f aca="false">Equipamentos!$C42</f>
        <v>0</v>
      </c>
      <c r="C42" s="62" t="str">
        <f aca="false">IF($A42="","",IF(DATE(Parâmetros!$C$5,2,1)-1&lt;Parâmetros!$C$7,"",IF(IFERROR(INDEX($C$72:$N$78,MATCH($B42,$A$72:$A$78,0),1),0)=0,"—",IF(COUNTIFS('Lançar execução'!$A$3:$A$1502,$A42,'Lançar execução'!$D$3:$D$1502,"Sim",'Lançar execução'!$B$3:$B$1502,"&gt;="&amp;DATE(Parâmetros!$C$5,1,1),'Lançar execução'!$B$3:$B$1502,"&lt;"&amp;DATE(Parâmetros!$C$5,2,1))&gt;=IFERROR(INDEX($C$72:$N$78,MATCH($B42,$A$72:$A$78,0),1),0),"OK",IF(COUNTIFS('Lançar execução'!$A$3:$A$1502,$A42,'Lançar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2" s="62" t="str">
        <f aca="false">IF($A42="","",IF(DATE(Parâmetros!$C$5,3,1)-1&lt;Parâmetros!$C$7,"",IF(IFERROR(INDEX($C$72:$N$78,MATCH($B42,$A$72:$A$78,0),2),0)=0,"—",IF(COUNTIFS('Lançar execução'!$A$3:$A$1502,$A42,'Lançar execução'!$D$3:$D$1502,"Sim",'Lançar execução'!$B$3:$B$1502,"&gt;="&amp;DATE(Parâmetros!$C$5,2,1),'Lançar execução'!$B$3:$B$1502,"&lt;"&amp;DATE(Parâmetros!$C$5,3,1))&gt;=IFERROR(INDEX($C$72:$N$78,MATCH($B42,$A$72:$A$78,0),2),0),"OK",IF(COUNTIFS('Lançar execução'!$A$3:$A$1502,$A42,'Lançar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2" s="62" t="str">
        <f aca="false">IF($A42="","",IF(DATE(Parâmetros!$C$5,4,1)-1&lt;Parâmetros!$C$7,"",IF(IFERROR(INDEX($C$72:$N$78,MATCH($B42,$A$72:$A$78,0),3),0)=0,"—",IF(COUNTIFS('Lançar execução'!$A$3:$A$1502,$A42,'Lançar execução'!$D$3:$D$1502,"Sim",'Lançar execução'!$B$3:$B$1502,"&gt;="&amp;DATE(Parâmetros!$C$5,3,1),'Lançar execução'!$B$3:$B$1502,"&lt;"&amp;DATE(Parâmetros!$C$5,4,1))&gt;=IFERROR(INDEX($C$72:$N$78,MATCH($B42,$A$72:$A$78,0),3),0),"OK",IF(COUNTIFS('Lançar execução'!$A$3:$A$1502,$A42,'Lançar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2" s="62" t="str">
        <f aca="false">IF($A42="","",IF(DATE(Parâmetros!$C$5,5,1)-1&lt;Parâmetros!$C$7,"",IF(IFERROR(INDEX($C$72:$N$78,MATCH($B42,$A$72:$A$78,0),4),0)=0,"—",IF(COUNTIFS('Lançar execução'!$A$3:$A$1502,$A42,'Lançar execução'!$D$3:$D$1502,"Sim",'Lançar execução'!$B$3:$B$1502,"&gt;="&amp;DATE(Parâmetros!$C$5,4,1),'Lançar execução'!$B$3:$B$1502,"&lt;"&amp;DATE(Parâmetros!$C$5,5,1))&gt;=IFERROR(INDEX($C$72:$N$78,MATCH($B42,$A$72:$A$78,0),4),0),"OK",IF(COUNTIFS('Lançar execução'!$A$3:$A$1502,$A42,'Lançar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2" s="62" t="str">
        <f aca="false">IF($A42="","",IF(DATE(Parâmetros!$C$5,6,1)-1&lt;Parâmetros!$C$7,"",IF(IFERROR(INDEX($C$72:$N$78,MATCH($B42,$A$72:$A$78,0),5),0)=0,"—",IF(COUNTIFS('Lançar execução'!$A$3:$A$1502,$A42,'Lançar execução'!$D$3:$D$1502,"Sim",'Lançar execução'!$B$3:$B$1502,"&gt;="&amp;DATE(Parâmetros!$C$5,5,1),'Lançar execução'!$B$3:$B$1502,"&lt;"&amp;DATE(Parâmetros!$C$5,6,1))&gt;=IFERROR(INDEX($C$72:$N$78,MATCH($B42,$A$72:$A$78,0),5),0),"OK",IF(COUNTIFS('Lançar execução'!$A$3:$A$1502,$A42,'Lançar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2" s="62" t="str">
        <f aca="false">IF($A42="","",IF(DATE(Parâmetros!$C$5,7,1)-1&lt;Parâmetros!$C$7,"",IF(IFERROR(INDEX($C$72:$N$78,MATCH($B42,$A$72:$A$78,0),6),0)=0,"—",IF(COUNTIFS('Lançar execução'!$A$3:$A$1502,$A42,'Lançar execução'!$D$3:$D$1502,"Sim",'Lançar execução'!$B$3:$B$1502,"&gt;="&amp;DATE(Parâmetros!$C$5,6,1),'Lançar execução'!$B$3:$B$1502,"&lt;"&amp;DATE(Parâmetros!$C$5,7,1))&gt;=IFERROR(INDEX($C$72:$N$78,MATCH($B42,$A$72:$A$78,0),6),0),"OK",IF(COUNTIFS('Lançar execução'!$A$3:$A$1502,$A42,'Lançar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2" s="62" t="str">
        <f aca="false">IF($A42="","",IF(DATE(Parâmetros!$C$5,8,1)-1&lt;Parâmetros!$C$7,"",IF(IFERROR(INDEX($C$72:$N$78,MATCH($B42,$A$72:$A$78,0),7),0)=0,"—",IF(COUNTIFS('Lançar execução'!$A$3:$A$1502,$A42,'Lançar execução'!$D$3:$D$1502,"Sim",'Lançar execução'!$B$3:$B$1502,"&gt;="&amp;DATE(Parâmetros!$C$5,7,1),'Lançar execução'!$B$3:$B$1502,"&lt;"&amp;DATE(Parâmetros!$C$5,8,1))&gt;=IFERROR(INDEX($C$72:$N$78,MATCH($B42,$A$72:$A$78,0),7),0),"OK",IF(COUNTIFS('Lançar execução'!$A$3:$A$1502,$A42,'Lançar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2" s="62" t="str">
        <f aca="false">IF($A42="","",IF(DATE(Parâmetros!$C$5,9,1)-1&lt;Parâmetros!$C$7,"",IF(IFERROR(INDEX($C$72:$N$78,MATCH($B42,$A$72:$A$78,0),8),0)=0,"—",IF(COUNTIFS('Lançar execução'!$A$3:$A$1502,$A42,'Lançar execução'!$D$3:$D$1502,"Sim",'Lançar execução'!$B$3:$B$1502,"&gt;="&amp;DATE(Parâmetros!$C$5,8,1),'Lançar execução'!$B$3:$B$1502,"&lt;"&amp;DATE(Parâmetros!$C$5,9,1))&gt;=IFERROR(INDEX($C$72:$N$78,MATCH($B42,$A$72:$A$78,0),8),0),"OK",IF(COUNTIFS('Lançar execução'!$A$3:$A$1502,$A42,'Lançar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2" s="62" t="str">
        <f aca="false">IF($A42="","",IF(DATE(Parâmetros!$C$5,10,1)-1&lt;Parâmetros!$C$7,"",IF(IFERROR(INDEX($C$72:$N$78,MATCH($B42,$A$72:$A$78,0),9),0)=0,"—",IF(COUNTIFS('Lançar execução'!$A$3:$A$1502,$A42,'Lançar execução'!$D$3:$D$1502,"Sim",'Lançar execução'!$B$3:$B$1502,"&gt;="&amp;DATE(Parâmetros!$C$5,9,1),'Lançar execução'!$B$3:$B$1502,"&lt;"&amp;DATE(Parâmetros!$C$5,10,1))&gt;=IFERROR(INDEX($C$72:$N$78,MATCH($B42,$A$72:$A$78,0),9),0),"OK",IF(COUNTIFS('Lançar execução'!$A$3:$A$1502,$A42,'Lançar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2" s="62" t="str">
        <f aca="false">IF($A42="","",IF(DATE(Parâmetros!$C$5,11,1)-1&lt;Parâmetros!$C$7,"",IF(IFERROR(INDEX($C$72:$N$78,MATCH($B42,$A$72:$A$78,0),10),0)=0,"—",IF(COUNTIFS('Lançar execução'!$A$3:$A$1502,$A42,'Lançar execução'!$D$3:$D$1502,"Sim",'Lançar execução'!$B$3:$B$1502,"&gt;="&amp;DATE(Parâmetros!$C$5,10,1),'Lançar execução'!$B$3:$B$1502,"&lt;"&amp;DATE(Parâmetros!$C$5,11,1))&gt;=IFERROR(INDEX($C$72:$N$78,MATCH($B42,$A$72:$A$78,0),10),0),"OK",IF(COUNTIFS('Lançar execução'!$A$3:$A$1502,$A42,'Lançar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2" s="62" t="str">
        <f aca="false">IF($A42="","",IF(DATE(Parâmetros!$C$5,12,1)-1&lt;Parâmetros!$C$7,"",IF(IFERROR(INDEX($C$72:$N$78,MATCH($B42,$A$72:$A$78,0),11),0)=0,"—",IF(COUNTIFS('Lançar execução'!$A$3:$A$1502,$A42,'Lançar execução'!$D$3:$D$1502,"Sim",'Lançar execução'!$B$3:$B$1502,"&gt;="&amp;DATE(Parâmetros!$C$5,11,1),'Lançar execução'!$B$3:$B$1502,"&lt;"&amp;DATE(Parâmetros!$C$5,12,1))&gt;=IFERROR(INDEX($C$72:$N$78,MATCH($B42,$A$72:$A$78,0),11),0),"OK",IF(COUNTIFS('Lançar execução'!$A$3:$A$1502,$A42,'Lançar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2" s="62" t="str">
        <f aca="false">IF($A42="","",IF(DATE(Parâmetros!$C$5,13,1)-1&lt;Parâmetros!$C$7,"",IF(IFERROR(INDEX($C$72:$N$78,MATCH($B42,$A$72:$A$78,0),12),0)=0,"—",IF(COUNTIFS('Lançar execução'!$A$3:$A$1502,$A42,'Lançar execução'!$D$3:$D$1502,"Sim",'Lançar execução'!$B$3:$B$1502,"&gt;="&amp;DATE(Parâmetros!$C$5,12,1),'Lançar execução'!$B$3:$B$1502,"&lt;"&amp;DATE(Parâmetros!$C$5,13,1))&gt;=IFERROR(INDEX($C$72:$N$78,MATCH($B42,$A$72:$A$78,0),12),0),"OK",IF(COUNTIFS('Lançar execução'!$A$3:$A$1502,$A42,'Lançar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2" s="63" t="str">
        <f aca="false">IF($A42="","",IF(COUNTIF($C42:$N42,"OK")+COUNTIF($C42:$N42,"Parcial")+COUNTIF($C42:$N42,"Pendente")=0,"",COUNTIF($C42:$N42,"OK")/(COUNTIF($C42:$N42,"OK")+COUNTIF($C42:$N42,"Parcial")+COUNTIF($C42:$N42,"Pendente"))*100))</f>
        <v/>
      </c>
      <c r="P42" s="47" t="n">
        <f aca="false">IF($A42="",0,IF(INDEX($C42:$N42,Painel!$T$2)="Pendente",1,0))</f>
        <v>0</v>
      </c>
      <c r="Q42" s="0" t="str">
        <f aca="false">IF($P42=0,"",SUM($P$3:$P42))</f>
        <v/>
      </c>
    </row>
    <row r="43" customFormat="false" ht="18" hidden="false" customHeight="true" outlineLevel="0" collapsed="false">
      <c r="A43" s="60" t="n">
        <f aca="false">Equipamentos!$A43</f>
        <v>0</v>
      </c>
      <c r="B43" s="61" t="n">
        <f aca="false">Equipamentos!$C43</f>
        <v>0</v>
      </c>
      <c r="C43" s="62" t="str">
        <f aca="false">IF($A43="","",IF(DATE(Parâmetros!$C$5,2,1)-1&lt;Parâmetros!$C$7,"",IF(IFERROR(INDEX($C$72:$N$78,MATCH($B43,$A$72:$A$78,0),1),0)=0,"—",IF(COUNTIFS('Lançar execução'!$A$3:$A$1502,$A43,'Lançar execução'!$D$3:$D$1502,"Sim",'Lançar execução'!$B$3:$B$1502,"&gt;="&amp;DATE(Parâmetros!$C$5,1,1),'Lançar execução'!$B$3:$B$1502,"&lt;"&amp;DATE(Parâmetros!$C$5,2,1))&gt;=IFERROR(INDEX($C$72:$N$78,MATCH($B43,$A$72:$A$78,0),1),0),"OK",IF(COUNTIFS('Lançar execução'!$A$3:$A$1502,$A43,'Lançar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3" s="62" t="str">
        <f aca="false">IF($A43="","",IF(DATE(Parâmetros!$C$5,3,1)-1&lt;Parâmetros!$C$7,"",IF(IFERROR(INDEX($C$72:$N$78,MATCH($B43,$A$72:$A$78,0),2),0)=0,"—",IF(COUNTIFS('Lançar execução'!$A$3:$A$1502,$A43,'Lançar execução'!$D$3:$D$1502,"Sim",'Lançar execução'!$B$3:$B$1502,"&gt;="&amp;DATE(Parâmetros!$C$5,2,1),'Lançar execução'!$B$3:$B$1502,"&lt;"&amp;DATE(Parâmetros!$C$5,3,1))&gt;=IFERROR(INDEX($C$72:$N$78,MATCH($B43,$A$72:$A$78,0),2),0),"OK",IF(COUNTIFS('Lançar execução'!$A$3:$A$1502,$A43,'Lançar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3" s="62" t="str">
        <f aca="false">IF($A43="","",IF(DATE(Parâmetros!$C$5,4,1)-1&lt;Parâmetros!$C$7,"",IF(IFERROR(INDEX($C$72:$N$78,MATCH($B43,$A$72:$A$78,0),3),0)=0,"—",IF(COUNTIFS('Lançar execução'!$A$3:$A$1502,$A43,'Lançar execução'!$D$3:$D$1502,"Sim",'Lançar execução'!$B$3:$B$1502,"&gt;="&amp;DATE(Parâmetros!$C$5,3,1),'Lançar execução'!$B$3:$B$1502,"&lt;"&amp;DATE(Parâmetros!$C$5,4,1))&gt;=IFERROR(INDEX($C$72:$N$78,MATCH($B43,$A$72:$A$78,0),3),0),"OK",IF(COUNTIFS('Lançar execução'!$A$3:$A$1502,$A43,'Lançar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3" s="62" t="str">
        <f aca="false">IF($A43="","",IF(DATE(Parâmetros!$C$5,5,1)-1&lt;Parâmetros!$C$7,"",IF(IFERROR(INDEX($C$72:$N$78,MATCH($B43,$A$72:$A$78,0),4),0)=0,"—",IF(COUNTIFS('Lançar execução'!$A$3:$A$1502,$A43,'Lançar execução'!$D$3:$D$1502,"Sim",'Lançar execução'!$B$3:$B$1502,"&gt;="&amp;DATE(Parâmetros!$C$5,4,1),'Lançar execução'!$B$3:$B$1502,"&lt;"&amp;DATE(Parâmetros!$C$5,5,1))&gt;=IFERROR(INDEX($C$72:$N$78,MATCH($B43,$A$72:$A$78,0),4),0),"OK",IF(COUNTIFS('Lançar execução'!$A$3:$A$1502,$A43,'Lançar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3" s="62" t="str">
        <f aca="false">IF($A43="","",IF(DATE(Parâmetros!$C$5,6,1)-1&lt;Parâmetros!$C$7,"",IF(IFERROR(INDEX($C$72:$N$78,MATCH($B43,$A$72:$A$78,0),5),0)=0,"—",IF(COUNTIFS('Lançar execução'!$A$3:$A$1502,$A43,'Lançar execução'!$D$3:$D$1502,"Sim",'Lançar execução'!$B$3:$B$1502,"&gt;="&amp;DATE(Parâmetros!$C$5,5,1),'Lançar execução'!$B$3:$B$1502,"&lt;"&amp;DATE(Parâmetros!$C$5,6,1))&gt;=IFERROR(INDEX($C$72:$N$78,MATCH($B43,$A$72:$A$78,0),5),0),"OK",IF(COUNTIFS('Lançar execução'!$A$3:$A$1502,$A43,'Lançar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3" s="62" t="str">
        <f aca="false">IF($A43="","",IF(DATE(Parâmetros!$C$5,7,1)-1&lt;Parâmetros!$C$7,"",IF(IFERROR(INDEX($C$72:$N$78,MATCH($B43,$A$72:$A$78,0),6),0)=0,"—",IF(COUNTIFS('Lançar execução'!$A$3:$A$1502,$A43,'Lançar execução'!$D$3:$D$1502,"Sim",'Lançar execução'!$B$3:$B$1502,"&gt;="&amp;DATE(Parâmetros!$C$5,6,1),'Lançar execução'!$B$3:$B$1502,"&lt;"&amp;DATE(Parâmetros!$C$5,7,1))&gt;=IFERROR(INDEX($C$72:$N$78,MATCH($B43,$A$72:$A$78,0),6),0),"OK",IF(COUNTIFS('Lançar execução'!$A$3:$A$1502,$A43,'Lançar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3" s="62" t="str">
        <f aca="false">IF($A43="","",IF(DATE(Parâmetros!$C$5,8,1)-1&lt;Parâmetros!$C$7,"",IF(IFERROR(INDEX($C$72:$N$78,MATCH($B43,$A$72:$A$78,0),7),0)=0,"—",IF(COUNTIFS('Lançar execução'!$A$3:$A$1502,$A43,'Lançar execução'!$D$3:$D$1502,"Sim",'Lançar execução'!$B$3:$B$1502,"&gt;="&amp;DATE(Parâmetros!$C$5,7,1),'Lançar execução'!$B$3:$B$1502,"&lt;"&amp;DATE(Parâmetros!$C$5,8,1))&gt;=IFERROR(INDEX($C$72:$N$78,MATCH($B43,$A$72:$A$78,0),7),0),"OK",IF(COUNTIFS('Lançar execução'!$A$3:$A$1502,$A43,'Lançar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3" s="62" t="str">
        <f aca="false">IF($A43="","",IF(DATE(Parâmetros!$C$5,9,1)-1&lt;Parâmetros!$C$7,"",IF(IFERROR(INDEX($C$72:$N$78,MATCH($B43,$A$72:$A$78,0),8),0)=0,"—",IF(COUNTIFS('Lançar execução'!$A$3:$A$1502,$A43,'Lançar execução'!$D$3:$D$1502,"Sim",'Lançar execução'!$B$3:$B$1502,"&gt;="&amp;DATE(Parâmetros!$C$5,8,1),'Lançar execução'!$B$3:$B$1502,"&lt;"&amp;DATE(Parâmetros!$C$5,9,1))&gt;=IFERROR(INDEX($C$72:$N$78,MATCH($B43,$A$72:$A$78,0),8),0),"OK",IF(COUNTIFS('Lançar execução'!$A$3:$A$1502,$A43,'Lançar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3" s="62" t="str">
        <f aca="false">IF($A43="","",IF(DATE(Parâmetros!$C$5,10,1)-1&lt;Parâmetros!$C$7,"",IF(IFERROR(INDEX($C$72:$N$78,MATCH($B43,$A$72:$A$78,0),9),0)=0,"—",IF(COUNTIFS('Lançar execução'!$A$3:$A$1502,$A43,'Lançar execução'!$D$3:$D$1502,"Sim",'Lançar execução'!$B$3:$B$1502,"&gt;="&amp;DATE(Parâmetros!$C$5,9,1),'Lançar execução'!$B$3:$B$1502,"&lt;"&amp;DATE(Parâmetros!$C$5,10,1))&gt;=IFERROR(INDEX($C$72:$N$78,MATCH($B43,$A$72:$A$78,0),9),0),"OK",IF(COUNTIFS('Lançar execução'!$A$3:$A$1502,$A43,'Lançar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3" s="62" t="str">
        <f aca="false">IF($A43="","",IF(DATE(Parâmetros!$C$5,11,1)-1&lt;Parâmetros!$C$7,"",IF(IFERROR(INDEX($C$72:$N$78,MATCH($B43,$A$72:$A$78,0),10),0)=0,"—",IF(COUNTIFS('Lançar execução'!$A$3:$A$1502,$A43,'Lançar execução'!$D$3:$D$1502,"Sim",'Lançar execução'!$B$3:$B$1502,"&gt;="&amp;DATE(Parâmetros!$C$5,10,1),'Lançar execução'!$B$3:$B$1502,"&lt;"&amp;DATE(Parâmetros!$C$5,11,1))&gt;=IFERROR(INDEX($C$72:$N$78,MATCH($B43,$A$72:$A$78,0),10),0),"OK",IF(COUNTIFS('Lançar execução'!$A$3:$A$1502,$A43,'Lançar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3" s="62" t="str">
        <f aca="false">IF($A43="","",IF(DATE(Parâmetros!$C$5,12,1)-1&lt;Parâmetros!$C$7,"",IF(IFERROR(INDEX($C$72:$N$78,MATCH($B43,$A$72:$A$78,0),11),0)=0,"—",IF(COUNTIFS('Lançar execução'!$A$3:$A$1502,$A43,'Lançar execução'!$D$3:$D$1502,"Sim",'Lançar execução'!$B$3:$B$1502,"&gt;="&amp;DATE(Parâmetros!$C$5,11,1),'Lançar execução'!$B$3:$B$1502,"&lt;"&amp;DATE(Parâmetros!$C$5,12,1))&gt;=IFERROR(INDEX($C$72:$N$78,MATCH($B43,$A$72:$A$78,0),11),0),"OK",IF(COUNTIFS('Lançar execução'!$A$3:$A$1502,$A43,'Lançar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3" s="62" t="str">
        <f aca="false">IF($A43="","",IF(DATE(Parâmetros!$C$5,13,1)-1&lt;Parâmetros!$C$7,"",IF(IFERROR(INDEX($C$72:$N$78,MATCH($B43,$A$72:$A$78,0),12),0)=0,"—",IF(COUNTIFS('Lançar execução'!$A$3:$A$1502,$A43,'Lançar execução'!$D$3:$D$1502,"Sim",'Lançar execução'!$B$3:$B$1502,"&gt;="&amp;DATE(Parâmetros!$C$5,12,1),'Lançar execução'!$B$3:$B$1502,"&lt;"&amp;DATE(Parâmetros!$C$5,13,1))&gt;=IFERROR(INDEX($C$72:$N$78,MATCH($B43,$A$72:$A$78,0),12),0),"OK",IF(COUNTIFS('Lançar execução'!$A$3:$A$1502,$A43,'Lançar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3" s="63" t="str">
        <f aca="false">IF($A43="","",IF(COUNTIF($C43:$N43,"OK")+COUNTIF($C43:$N43,"Parcial")+COUNTIF($C43:$N43,"Pendente")=0,"",COUNTIF($C43:$N43,"OK")/(COUNTIF($C43:$N43,"OK")+COUNTIF($C43:$N43,"Parcial")+COUNTIF($C43:$N43,"Pendente"))*100))</f>
        <v/>
      </c>
      <c r="P43" s="47" t="n">
        <f aca="false">IF($A43="",0,IF(INDEX($C43:$N43,Painel!$T$2)="Pendente",1,0))</f>
        <v>0</v>
      </c>
      <c r="Q43" s="0" t="str">
        <f aca="false">IF($P43=0,"",SUM($P$3:$P43))</f>
        <v/>
      </c>
    </row>
    <row r="44" customFormat="false" ht="18" hidden="false" customHeight="true" outlineLevel="0" collapsed="false">
      <c r="A44" s="60" t="n">
        <f aca="false">Equipamentos!$A44</f>
        <v>0</v>
      </c>
      <c r="B44" s="61" t="n">
        <f aca="false">Equipamentos!$C44</f>
        <v>0</v>
      </c>
      <c r="C44" s="62" t="str">
        <f aca="false">IF($A44="","",IF(DATE(Parâmetros!$C$5,2,1)-1&lt;Parâmetros!$C$7,"",IF(IFERROR(INDEX($C$72:$N$78,MATCH($B44,$A$72:$A$78,0),1),0)=0,"—",IF(COUNTIFS('Lançar execução'!$A$3:$A$1502,$A44,'Lançar execução'!$D$3:$D$1502,"Sim",'Lançar execução'!$B$3:$B$1502,"&gt;="&amp;DATE(Parâmetros!$C$5,1,1),'Lançar execução'!$B$3:$B$1502,"&lt;"&amp;DATE(Parâmetros!$C$5,2,1))&gt;=IFERROR(INDEX($C$72:$N$78,MATCH($B44,$A$72:$A$78,0),1),0),"OK",IF(COUNTIFS('Lançar execução'!$A$3:$A$1502,$A44,'Lançar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4" s="62" t="str">
        <f aca="false">IF($A44="","",IF(DATE(Parâmetros!$C$5,3,1)-1&lt;Parâmetros!$C$7,"",IF(IFERROR(INDEX($C$72:$N$78,MATCH($B44,$A$72:$A$78,0),2),0)=0,"—",IF(COUNTIFS('Lançar execução'!$A$3:$A$1502,$A44,'Lançar execução'!$D$3:$D$1502,"Sim",'Lançar execução'!$B$3:$B$1502,"&gt;="&amp;DATE(Parâmetros!$C$5,2,1),'Lançar execução'!$B$3:$B$1502,"&lt;"&amp;DATE(Parâmetros!$C$5,3,1))&gt;=IFERROR(INDEX($C$72:$N$78,MATCH($B44,$A$72:$A$78,0),2),0),"OK",IF(COUNTIFS('Lançar execução'!$A$3:$A$1502,$A44,'Lançar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4" s="62" t="str">
        <f aca="false">IF($A44="","",IF(DATE(Parâmetros!$C$5,4,1)-1&lt;Parâmetros!$C$7,"",IF(IFERROR(INDEX($C$72:$N$78,MATCH($B44,$A$72:$A$78,0),3),0)=0,"—",IF(COUNTIFS('Lançar execução'!$A$3:$A$1502,$A44,'Lançar execução'!$D$3:$D$1502,"Sim",'Lançar execução'!$B$3:$B$1502,"&gt;="&amp;DATE(Parâmetros!$C$5,3,1),'Lançar execução'!$B$3:$B$1502,"&lt;"&amp;DATE(Parâmetros!$C$5,4,1))&gt;=IFERROR(INDEX($C$72:$N$78,MATCH($B44,$A$72:$A$78,0),3),0),"OK",IF(COUNTIFS('Lançar execução'!$A$3:$A$1502,$A44,'Lançar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4" s="62" t="str">
        <f aca="false">IF($A44="","",IF(DATE(Parâmetros!$C$5,5,1)-1&lt;Parâmetros!$C$7,"",IF(IFERROR(INDEX($C$72:$N$78,MATCH($B44,$A$72:$A$78,0),4),0)=0,"—",IF(COUNTIFS('Lançar execução'!$A$3:$A$1502,$A44,'Lançar execução'!$D$3:$D$1502,"Sim",'Lançar execução'!$B$3:$B$1502,"&gt;="&amp;DATE(Parâmetros!$C$5,4,1),'Lançar execução'!$B$3:$B$1502,"&lt;"&amp;DATE(Parâmetros!$C$5,5,1))&gt;=IFERROR(INDEX($C$72:$N$78,MATCH($B44,$A$72:$A$78,0),4),0),"OK",IF(COUNTIFS('Lançar execução'!$A$3:$A$1502,$A44,'Lançar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4" s="62" t="str">
        <f aca="false">IF($A44="","",IF(DATE(Parâmetros!$C$5,6,1)-1&lt;Parâmetros!$C$7,"",IF(IFERROR(INDEX($C$72:$N$78,MATCH($B44,$A$72:$A$78,0),5),0)=0,"—",IF(COUNTIFS('Lançar execução'!$A$3:$A$1502,$A44,'Lançar execução'!$D$3:$D$1502,"Sim",'Lançar execução'!$B$3:$B$1502,"&gt;="&amp;DATE(Parâmetros!$C$5,5,1),'Lançar execução'!$B$3:$B$1502,"&lt;"&amp;DATE(Parâmetros!$C$5,6,1))&gt;=IFERROR(INDEX($C$72:$N$78,MATCH($B44,$A$72:$A$78,0),5),0),"OK",IF(COUNTIFS('Lançar execução'!$A$3:$A$1502,$A44,'Lançar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4" s="62" t="str">
        <f aca="false">IF($A44="","",IF(DATE(Parâmetros!$C$5,7,1)-1&lt;Parâmetros!$C$7,"",IF(IFERROR(INDEX($C$72:$N$78,MATCH($B44,$A$72:$A$78,0),6),0)=0,"—",IF(COUNTIFS('Lançar execução'!$A$3:$A$1502,$A44,'Lançar execução'!$D$3:$D$1502,"Sim",'Lançar execução'!$B$3:$B$1502,"&gt;="&amp;DATE(Parâmetros!$C$5,6,1),'Lançar execução'!$B$3:$B$1502,"&lt;"&amp;DATE(Parâmetros!$C$5,7,1))&gt;=IFERROR(INDEX($C$72:$N$78,MATCH($B44,$A$72:$A$78,0),6),0),"OK",IF(COUNTIFS('Lançar execução'!$A$3:$A$1502,$A44,'Lançar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4" s="62" t="str">
        <f aca="false">IF($A44="","",IF(DATE(Parâmetros!$C$5,8,1)-1&lt;Parâmetros!$C$7,"",IF(IFERROR(INDEX($C$72:$N$78,MATCH($B44,$A$72:$A$78,0),7),0)=0,"—",IF(COUNTIFS('Lançar execução'!$A$3:$A$1502,$A44,'Lançar execução'!$D$3:$D$1502,"Sim",'Lançar execução'!$B$3:$B$1502,"&gt;="&amp;DATE(Parâmetros!$C$5,7,1),'Lançar execução'!$B$3:$B$1502,"&lt;"&amp;DATE(Parâmetros!$C$5,8,1))&gt;=IFERROR(INDEX($C$72:$N$78,MATCH($B44,$A$72:$A$78,0),7),0),"OK",IF(COUNTIFS('Lançar execução'!$A$3:$A$1502,$A44,'Lançar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4" s="62" t="str">
        <f aca="false">IF($A44="","",IF(DATE(Parâmetros!$C$5,9,1)-1&lt;Parâmetros!$C$7,"",IF(IFERROR(INDEX($C$72:$N$78,MATCH($B44,$A$72:$A$78,0),8),0)=0,"—",IF(COUNTIFS('Lançar execução'!$A$3:$A$1502,$A44,'Lançar execução'!$D$3:$D$1502,"Sim",'Lançar execução'!$B$3:$B$1502,"&gt;="&amp;DATE(Parâmetros!$C$5,8,1),'Lançar execução'!$B$3:$B$1502,"&lt;"&amp;DATE(Parâmetros!$C$5,9,1))&gt;=IFERROR(INDEX($C$72:$N$78,MATCH($B44,$A$72:$A$78,0),8),0),"OK",IF(COUNTIFS('Lançar execução'!$A$3:$A$1502,$A44,'Lançar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4" s="62" t="str">
        <f aca="false">IF($A44="","",IF(DATE(Parâmetros!$C$5,10,1)-1&lt;Parâmetros!$C$7,"",IF(IFERROR(INDEX($C$72:$N$78,MATCH($B44,$A$72:$A$78,0),9),0)=0,"—",IF(COUNTIFS('Lançar execução'!$A$3:$A$1502,$A44,'Lançar execução'!$D$3:$D$1502,"Sim",'Lançar execução'!$B$3:$B$1502,"&gt;="&amp;DATE(Parâmetros!$C$5,9,1),'Lançar execução'!$B$3:$B$1502,"&lt;"&amp;DATE(Parâmetros!$C$5,10,1))&gt;=IFERROR(INDEX($C$72:$N$78,MATCH($B44,$A$72:$A$78,0),9),0),"OK",IF(COUNTIFS('Lançar execução'!$A$3:$A$1502,$A44,'Lançar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4" s="62" t="str">
        <f aca="false">IF($A44="","",IF(DATE(Parâmetros!$C$5,11,1)-1&lt;Parâmetros!$C$7,"",IF(IFERROR(INDEX($C$72:$N$78,MATCH($B44,$A$72:$A$78,0),10),0)=0,"—",IF(COUNTIFS('Lançar execução'!$A$3:$A$1502,$A44,'Lançar execução'!$D$3:$D$1502,"Sim",'Lançar execução'!$B$3:$B$1502,"&gt;="&amp;DATE(Parâmetros!$C$5,10,1),'Lançar execução'!$B$3:$B$1502,"&lt;"&amp;DATE(Parâmetros!$C$5,11,1))&gt;=IFERROR(INDEX($C$72:$N$78,MATCH($B44,$A$72:$A$78,0),10),0),"OK",IF(COUNTIFS('Lançar execução'!$A$3:$A$1502,$A44,'Lançar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4" s="62" t="str">
        <f aca="false">IF($A44="","",IF(DATE(Parâmetros!$C$5,12,1)-1&lt;Parâmetros!$C$7,"",IF(IFERROR(INDEX($C$72:$N$78,MATCH($B44,$A$72:$A$78,0),11),0)=0,"—",IF(COUNTIFS('Lançar execução'!$A$3:$A$1502,$A44,'Lançar execução'!$D$3:$D$1502,"Sim",'Lançar execução'!$B$3:$B$1502,"&gt;="&amp;DATE(Parâmetros!$C$5,11,1),'Lançar execução'!$B$3:$B$1502,"&lt;"&amp;DATE(Parâmetros!$C$5,12,1))&gt;=IFERROR(INDEX($C$72:$N$78,MATCH($B44,$A$72:$A$78,0),11),0),"OK",IF(COUNTIFS('Lançar execução'!$A$3:$A$1502,$A44,'Lançar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4" s="62" t="str">
        <f aca="false">IF($A44="","",IF(DATE(Parâmetros!$C$5,13,1)-1&lt;Parâmetros!$C$7,"",IF(IFERROR(INDEX($C$72:$N$78,MATCH($B44,$A$72:$A$78,0),12),0)=0,"—",IF(COUNTIFS('Lançar execução'!$A$3:$A$1502,$A44,'Lançar execução'!$D$3:$D$1502,"Sim",'Lançar execução'!$B$3:$B$1502,"&gt;="&amp;DATE(Parâmetros!$C$5,12,1),'Lançar execução'!$B$3:$B$1502,"&lt;"&amp;DATE(Parâmetros!$C$5,13,1))&gt;=IFERROR(INDEX($C$72:$N$78,MATCH($B44,$A$72:$A$78,0),12),0),"OK",IF(COUNTIFS('Lançar execução'!$A$3:$A$1502,$A44,'Lançar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4" s="63" t="str">
        <f aca="false">IF($A44="","",IF(COUNTIF($C44:$N44,"OK")+COUNTIF($C44:$N44,"Parcial")+COUNTIF($C44:$N44,"Pendente")=0,"",COUNTIF($C44:$N44,"OK")/(COUNTIF($C44:$N44,"OK")+COUNTIF($C44:$N44,"Parcial")+COUNTIF($C44:$N44,"Pendente"))*100))</f>
        <v/>
      </c>
      <c r="P44" s="47" t="n">
        <f aca="false">IF($A44="",0,IF(INDEX($C44:$N44,Painel!$T$2)="Pendente",1,0))</f>
        <v>0</v>
      </c>
      <c r="Q44" s="0" t="str">
        <f aca="false">IF($P44=0,"",SUM($P$3:$P44))</f>
        <v/>
      </c>
    </row>
    <row r="45" customFormat="false" ht="18" hidden="false" customHeight="true" outlineLevel="0" collapsed="false">
      <c r="A45" s="60" t="n">
        <f aca="false">Equipamentos!$A45</f>
        <v>0</v>
      </c>
      <c r="B45" s="61" t="n">
        <f aca="false">Equipamentos!$C45</f>
        <v>0</v>
      </c>
      <c r="C45" s="62" t="str">
        <f aca="false">IF($A45="","",IF(DATE(Parâmetros!$C$5,2,1)-1&lt;Parâmetros!$C$7,"",IF(IFERROR(INDEX($C$72:$N$78,MATCH($B45,$A$72:$A$78,0),1),0)=0,"—",IF(COUNTIFS('Lançar execução'!$A$3:$A$1502,$A45,'Lançar execução'!$D$3:$D$1502,"Sim",'Lançar execução'!$B$3:$B$1502,"&gt;="&amp;DATE(Parâmetros!$C$5,1,1),'Lançar execução'!$B$3:$B$1502,"&lt;"&amp;DATE(Parâmetros!$C$5,2,1))&gt;=IFERROR(INDEX($C$72:$N$78,MATCH($B45,$A$72:$A$78,0),1),0),"OK",IF(COUNTIFS('Lançar execução'!$A$3:$A$1502,$A45,'Lançar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5" s="62" t="str">
        <f aca="false">IF($A45="","",IF(DATE(Parâmetros!$C$5,3,1)-1&lt;Parâmetros!$C$7,"",IF(IFERROR(INDEX($C$72:$N$78,MATCH($B45,$A$72:$A$78,0),2),0)=0,"—",IF(COUNTIFS('Lançar execução'!$A$3:$A$1502,$A45,'Lançar execução'!$D$3:$D$1502,"Sim",'Lançar execução'!$B$3:$B$1502,"&gt;="&amp;DATE(Parâmetros!$C$5,2,1),'Lançar execução'!$B$3:$B$1502,"&lt;"&amp;DATE(Parâmetros!$C$5,3,1))&gt;=IFERROR(INDEX($C$72:$N$78,MATCH($B45,$A$72:$A$78,0),2),0),"OK",IF(COUNTIFS('Lançar execução'!$A$3:$A$1502,$A45,'Lançar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5" s="62" t="str">
        <f aca="false">IF($A45="","",IF(DATE(Parâmetros!$C$5,4,1)-1&lt;Parâmetros!$C$7,"",IF(IFERROR(INDEX($C$72:$N$78,MATCH($B45,$A$72:$A$78,0),3),0)=0,"—",IF(COUNTIFS('Lançar execução'!$A$3:$A$1502,$A45,'Lançar execução'!$D$3:$D$1502,"Sim",'Lançar execução'!$B$3:$B$1502,"&gt;="&amp;DATE(Parâmetros!$C$5,3,1),'Lançar execução'!$B$3:$B$1502,"&lt;"&amp;DATE(Parâmetros!$C$5,4,1))&gt;=IFERROR(INDEX($C$72:$N$78,MATCH($B45,$A$72:$A$78,0),3),0),"OK",IF(COUNTIFS('Lançar execução'!$A$3:$A$1502,$A45,'Lançar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5" s="62" t="str">
        <f aca="false">IF($A45="","",IF(DATE(Parâmetros!$C$5,5,1)-1&lt;Parâmetros!$C$7,"",IF(IFERROR(INDEX($C$72:$N$78,MATCH($B45,$A$72:$A$78,0),4),0)=0,"—",IF(COUNTIFS('Lançar execução'!$A$3:$A$1502,$A45,'Lançar execução'!$D$3:$D$1502,"Sim",'Lançar execução'!$B$3:$B$1502,"&gt;="&amp;DATE(Parâmetros!$C$5,4,1),'Lançar execução'!$B$3:$B$1502,"&lt;"&amp;DATE(Parâmetros!$C$5,5,1))&gt;=IFERROR(INDEX($C$72:$N$78,MATCH($B45,$A$72:$A$78,0),4),0),"OK",IF(COUNTIFS('Lançar execução'!$A$3:$A$1502,$A45,'Lançar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5" s="62" t="str">
        <f aca="false">IF($A45="","",IF(DATE(Parâmetros!$C$5,6,1)-1&lt;Parâmetros!$C$7,"",IF(IFERROR(INDEX($C$72:$N$78,MATCH($B45,$A$72:$A$78,0),5),0)=0,"—",IF(COUNTIFS('Lançar execução'!$A$3:$A$1502,$A45,'Lançar execução'!$D$3:$D$1502,"Sim",'Lançar execução'!$B$3:$B$1502,"&gt;="&amp;DATE(Parâmetros!$C$5,5,1),'Lançar execução'!$B$3:$B$1502,"&lt;"&amp;DATE(Parâmetros!$C$5,6,1))&gt;=IFERROR(INDEX($C$72:$N$78,MATCH($B45,$A$72:$A$78,0),5),0),"OK",IF(COUNTIFS('Lançar execução'!$A$3:$A$1502,$A45,'Lançar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5" s="62" t="str">
        <f aca="false">IF($A45="","",IF(DATE(Parâmetros!$C$5,7,1)-1&lt;Parâmetros!$C$7,"",IF(IFERROR(INDEX($C$72:$N$78,MATCH($B45,$A$72:$A$78,0),6),0)=0,"—",IF(COUNTIFS('Lançar execução'!$A$3:$A$1502,$A45,'Lançar execução'!$D$3:$D$1502,"Sim",'Lançar execução'!$B$3:$B$1502,"&gt;="&amp;DATE(Parâmetros!$C$5,6,1),'Lançar execução'!$B$3:$B$1502,"&lt;"&amp;DATE(Parâmetros!$C$5,7,1))&gt;=IFERROR(INDEX($C$72:$N$78,MATCH($B45,$A$72:$A$78,0),6),0),"OK",IF(COUNTIFS('Lançar execução'!$A$3:$A$1502,$A45,'Lançar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5" s="62" t="str">
        <f aca="false">IF($A45="","",IF(DATE(Parâmetros!$C$5,8,1)-1&lt;Parâmetros!$C$7,"",IF(IFERROR(INDEX($C$72:$N$78,MATCH($B45,$A$72:$A$78,0),7),0)=0,"—",IF(COUNTIFS('Lançar execução'!$A$3:$A$1502,$A45,'Lançar execução'!$D$3:$D$1502,"Sim",'Lançar execução'!$B$3:$B$1502,"&gt;="&amp;DATE(Parâmetros!$C$5,7,1),'Lançar execução'!$B$3:$B$1502,"&lt;"&amp;DATE(Parâmetros!$C$5,8,1))&gt;=IFERROR(INDEX($C$72:$N$78,MATCH($B45,$A$72:$A$78,0),7),0),"OK",IF(COUNTIFS('Lançar execução'!$A$3:$A$1502,$A45,'Lançar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5" s="62" t="str">
        <f aca="false">IF($A45="","",IF(DATE(Parâmetros!$C$5,9,1)-1&lt;Parâmetros!$C$7,"",IF(IFERROR(INDEX($C$72:$N$78,MATCH($B45,$A$72:$A$78,0),8),0)=0,"—",IF(COUNTIFS('Lançar execução'!$A$3:$A$1502,$A45,'Lançar execução'!$D$3:$D$1502,"Sim",'Lançar execução'!$B$3:$B$1502,"&gt;="&amp;DATE(Parâmetros!$C$5,8,1),'Lançar execução'!$B$3:$B$1502,"&lt;"&amp;DATE(Parâmetros!$C$5,9,1))&gt;=IFERROR(INDEX($C$72:$N$78,MATCH($B45,$A$72:$A$78,0),8),0),"OK",IF(COUNTIFS('Lançar execução'!$A$3:$A$1502,$A45,'Lançar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5" s="62" t="str">
        <f aca="false">IF($A45="","",IF(DATE(Parâmetros!$C$5,10,1)-1&lt;Parâmetros!$C$7,"",IF(IFERROR(INDEX($C$72:$N$78,MATCH($B45,$A$72:$A$78,0),9),0)=0,"—",IF(COUNTIFS('Lançar execução'!$A$3:$A$1502,$A45,'Lançar execução'!$D$3:$D$1502,"Sim",'Lançar execução'!$B$3:$B$1502,"&gt;="&amp;DATE(Parâmetros!$C$5,9,1),'Lançar execução'!$B$3:$B$1502,"&lt;"&amp;DATE(Parâmetros!$C$5,10,1))&gt;=IFERROR(INDEX($C$72:$N$78,MATCH($B45,$A$72:$A$78,0),9),0),"OK",IF(COUNTIFS('Lançar execução'!$A$3:$A$1502,$A45,'Lançar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5" s="62" t="str">
        <f aca="false">IF($A45="","",IF(DATE(Parâmetros!$C$5,11,1)-1&lt;Parâmetros!$C$7,"",IF(IFERROR(INDEX($C$72:$N$78,MATCH($B45,$A$72:$A$78,0),10),0)=0,"—",IF(COUNTIFS('Lançar execução'!$A$3:$A$1502,$A45,'Lançar execução'!$D$3:$D$1502,"Sim",'Lançar execução'!$B$3:$B$1502,"&gt;="&amp;DATE(Parâmetros!$C$5,10,1),'Lançar execução'!$B$3:$B$1502,"&lt;"&amp;DATE(Parâmetros!$C$5,11,1))&gt;=IFERROR(INDEX($C$72:$N$78,MATCH($B45,$A$72:$A$78,0),10),0),"OK",IF(COUNTIFS('Lançar execução'!$A$3:$A$1502,$A45,'Lançar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5" s="62" t="str">
        <f aca="false">IF($A45="","",IF(DATE(Parâmetros!$C$5,12,1)-1&lt;Parâmetros!$C$7,"",IF(IFERROR(INDEX($C$72:$N$78,MATCH($B45,$A$72:$A$78,0),11),0)=0,"—",IF(COUNTIFS('Lançar execução'!$A$3:$A$1502,$A45,'Lançar execução'!$D$3:$D$1502,"Sim",'Lançar execução'!$B$3:$B$1502,"&gt;="&amp;DATE(Parâmetros!$C$5,11,1),'Lançar execução'!$B$3:$B$1502,"&lt;"&amp;DATE(Parâmetros!$C$5,12,1))&gt;=IFERROR(INDEX($C$72:$N$78,MATCH($B45,$A$72:$A$78,0),11),0),"OK",IF(COUNTIFS('Lançar execução'!$A$3:$A$1502,$A45,'Lançar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5" s="62" t="str">
        <f aca="false">IF($A45="","",IF(DATE(Parâmetros!$C$5,13,1)-1&lt;Parâmetros!$C$7,"",IF(IFERROR(INDEX($C$72:$N$78,MATCH($B45,$A$72:$A$78,0),12),0)=0,"—",IF(COUNTIFS('Lançar execução'!$A$3:$A$1502,$A45,'Lançar execução'!$D$3:$D$1502,"Sim",'Lançar execução'!$B$3:$B$1502,"&gt;="&amp;DATE(Parâmetros!$C$5,12,1),'Lançar execução'!$B$3:$B$1502,"&lt;"&amp;DATE(Parâmetros!$C$5,13,1))&gt;=IFERROR(INDEX($C$72:$N$78,MATCH($B45,$A$72:$A$78,0),12),0),"OK",IF(COUNTIFS('Lançar execução'!$A$3:$A$1502,$A45,'Lançar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5" s="63" t="str">
        <f aca="false">IF($A45="","",IF(COUNTIF($C45:$N45,"OK")+COUNTIF($C45:$N45,"Parcial")+COUNTIF($C45:$N45,"Pendente")=0,"",COUNTIF($C45:$N45,"OK")/(COUNTIF($C45:$N45,"OK")+COUNTIF($C45:$N45,"Parcial")+COUNTIF($C45:$N45,"Pendente"))*100))</f>
        <v/>
      </c>
      <c r="P45" s="47" t="n">
        <f aca="false">IF($A45="",0,IF(INDEX($C45:$N45,Painel!$T$2)="Pendente",1,0))</f>
        <v>0</v>
      </c>
      <c r="Q45" s="0" t="str">
        <f aca="false">IF($P45=0,"",SUM($P$3:$P45))</f>
        <v/>
      </c>
    </row>
    <row r="46" customFormat="false" ht="18" hidden="false" customHeight="true" outlineLevel="0" collapsed="false">
      <c r="A46" s="60" t="n">
        <f aca="false">Equipamentos!$A46</f>
        <v>0</v>
      </c>
      <c r="B46" s="61" t="n">
        <f aca="false">Equipamentos!$C46</f>
        <v>0</v>
      </c>
      <c r="C46" s="62" t="str">
        <f aca="false">IF($A46="","",IF(DATE(Parâmetros!$C$5,2,1)-1&lt;Parâmetros!$C$7,"",IF(IFERROR(INDEX($C$72:$N$78,MATCH($B46,$A$72:$A$78,0),1),0)=0,"—",IF(COUNTIFS('Lançar execução'!$A$3:$A$1502,$A46,'Lançar execução'!$D$3:$D$1502,"Sim",'Lançar execução'!$B$3:$B$1502,"&gt;="&amp;DATE(Parâmetros!$C$5,1,1),'Lançar execução'!$B$3:$B$1502,"&lt;"&amp;DATE(Parâmetros!$C$5,2,1))&gt;=IFERROR(INDEX($C$72:$N$78,MATCH($B46,$A$72:$A$78,0),1),0),"OK",IF(COUNTIFS('Lançar execução'!$A$3:$A$1502,$A46,'Lançar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6" s="62" t="str">
        <f aca="false">IF($A46="","",IF(DATE(Parâmetros!$C$5,3,1)-1&lt;Parâmetros!$C$7,"",IF(IFERROR(INDEX($C$72:$N$78,MATCH($B46,$A$72:$A$78,0),2),0)=0,"—",IF(COUNTIFS('Lançar execução'!$A$3:$A$1502,$A46,'Lançar execução'!$D$3:$D$1502,"Sim",'Lançar execução'!$B$3:$B$1502,"&gt;="&amp;DATE(Parâmetros!$C$5,2,1),'Lançar execução'!$B$3:$B$1502,"&lt;"&amp;DATE(Parâmetros!$C$5,3,1))&gt;=IFERROR(INDEX($C$72:$N$78,MATCH($B46,$A$72:$A$78,0),2),0),"OK",IF(COUNTIFS('Lançar execução'!$A$3:$A$1502,$A46,'Lançar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6" s="62" t="str">
        <f aca="false">IF($A46="","",IF(DATE(Parâmetros!$C$5,4,1)-1&lt;Parâmetros!$C$7,"",IF(IFERROR(INDEX($C$72:$N$78,MATCH($B46,$A$72:$A$78,0),3),0)=0,"—",IF(COUNTIFS('Lançar execução'!$A$3:$A$1502,$A46,'Lançar execução'!$D$3:$D$1502,"Sim",'Lançar execução'!$B$3:$B$1502,"&gt;="&amp;DATE(Parâmetros!$C$5,3,1),'Lançar execução'!$B$3:$B$1502,"&lt;"&amp;DATE(Parâmetros!$C$5,4,1))&gt;=IFERROR(INDEX($C$72:$N$78,MATCH($B46,$A$72:$A$78,0),3),0),"OK",IF(COUNTIFS('Lançar execução'!$A$3:$A$1502,$A46,'Lançar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6" s="62" t="str">
        <f aca="false">IF($A46="","",IF(DATE(Parâmetros!$C$5,5,1)-1&lt;Parâmetros!$C$7,"",IF(IFERROR(INDEX($C$72:$N$78,MATCH($B46,$A$72:$A$78,0),4),0)=0,"—",IF(COUNTIFS('Lançar execução'!$A$3:$A$1502,$A46,'Lançar execução'!$D$3:$D$1502,"Sim",'Lançar execução'!$B$3:$B$1502,"&gt;="&amp;DATE(Parâmetros!$C$5,4,1),'Lançar execução'!$B$3:$B$1502,"&lt;"&amp;DATE(Parâmetros!$C$5,5,1))&gt;=IFERROR(INDEX($C$72:$N$78,MATCH($B46,$A$72:$A$78,0),4),0),"OK",IF(COUNTIFS('Lançar execução'!$A$3:$A$1502,$A46,'Lançar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6" s="62" t="str">
        <f aca="false">IF($A46="","",IF(DATE(Parâmetros!$C$5,6,1)-1&lt;Parâmetros!$C$7,"",IF(IFERROR(INDEX($C$72:$N$78,MATCH($B46,$A$72:$A$78,0),5),0)=0,"—",IF(COUNTIFS('Lançar execução'!$A$3:$A$1502,$A46,'Lançar execução'!$D$3:$D$1502,"Sim",'Lançar execução'!$B$3:$B$1502,"&gt;="&amp;DATE(Parâmetros!$C$5,5,1),'Lançar execução'!$B$3:$B$1502,"&lt;"&amp;DATE(Parâmetros!$C$5,6,1))&gt;=IFERROR(INDEX($C$72:$N$78,MATCH($B46,$A$72:$A$78,0),5),0),"OK",IF(COUNTIFS('Lançar execução'!$A$3:$A$1502,$A46,'Lançar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6" s="62" t="str">
        <f aca="false">IF($A46="","",IF(DATE(Parâmetros!$C$5,7,1)-1&lt;Parâmetros!$C$7,"",IF(IFERROR(INDEX($C$72:$N$78,MATCH($B46,$A$72:$A$78,0),6),0)=0,"—",IF(COUNTIFS('Lançar execução'!$A$3:$A$1502,$A46,'Lançar execução'!$D$3:$D$1502,"Sim",'Lançar execução'!$B$3:$B$1502,"&gt;="&amp;DATE(Parâmetros!$C$5,6,1),'Lançar execução'!$B$3:$B$1502,"&lt;"&amp;DATE(Parâmetros!$C$5,7,1))&gt;=IFERROR(INDEX($C$72:$N$78,MATCH($B46,$A$72:$A$78,0),6),0),"OK",IF(COUNTIFS('Lançar execução'!$A$3:$A$1502,$A46,'Lançar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6" s="62" t="str">
        <f aca="false">IF($A46="","",IF(DATE(Parâmetros!$C$5,8,1)-1&lt;Parâmetros!$C$7,"",IF(IFERROR(INDEX($C$72:$N$78,MATCH($B46,$A$72:$A$78,0),7),0)=0,"—",IF(COUNTIFS('Lançar execução'!$A$3:$A$1502,$A46,'Lançar execução'!$D$3:$D$1502,"Sim",'Lançar execução'!$B$3:$B$1502,"&gt;="&amp;DATE(Parâmetros!$C$5,7,1),'Lançar execução'!$B$3:$B$1502,"&lt;"&amp;DATE(Parâmetros!$C$5,8,1))&gt;=IFERROR(INDEX($C$72:$N$78,MATCH($B46,$A$72:$A$78,0),7),0),"OK",IF(COUNTIFS('Lançar execução'!$A$3:$A$1502,$A46,'Lançar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6" s="62" t="str">
        <f aca="false">IF($A46="","",IF(DATE(Parâmetros!$C$5,9,1)-1&lt;Parâmetros!$C$7,"",IF(IFERROR(INDEX($C$72:$N$78,MATCH($B46,$A$72:$A$78,0),8),0)=0,"—",IF(COUNTIFS('Lançar execução'!$A$3:$A$1502,$A46,'Lançar execução'!$D$3:$D$1502,"Sim",'Lançar execução'!$B$3:$B$1502,"&gt;="&amp;DATE(Parâmetros!$C$5,8,1),'Lançar execução'!$B$3:$B$1502,"&lt;"&amp;DATE(Parâmetros!$C$5,9,1))&gt;=IFERROR(INDEX($C$72:$N$78,MATCH($B46,$A$72:$A$78,0),8),0),"OK",IF(COUNTIFS('Lançar execução'!$A$3:$A$1502,$A46,'Lançar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6" s="62" t="str">
        <f aca="false">IF($A46="","",IF(DATE(Parâmetros!$C$5,10,1)-1&lt;Parâmetros!$C$7,"",IF(IFERROR(INDEX($C$72:$N$78,MATCH($B46,$A$72:$A$78,0),9),0)=0,"—",IF(COUNTIFS('Lançar execução'!$A$3:$A$1502,$A46,'Lançar execução'!$D$3:$D$1502,"Sim",'Lançar execução'!$B$3:$B$1502,"&gt;="&amp;DATE(Parâmetros!$C$5,9,1),'Lançar execução'!$B$3:$B$1502,"&lt;"&amp;DATE(Parâmetros!$C$5,10,1))&gt;=IFERROR(INDEX($C$72:$N$78,MATCH($B46,$A$72:$A$78,0),9),0),"OK",IF(COUNTIFS('Lançar execução'!$A$3:$A$1502,$A46,'Lançar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6" s="62" t="str">
        <f aca="false">IF($A46="","",IF(DATE(Parâmetros!$C$5,11,1)-1&lt;Parâmetros!$C$7,"",IF(IFERROR(INDEX($C$72:$N$78,MATCH($B46,$A$72:$A$78,0),10),0)=0,"—",IF(COUNTIFS('Lançar execução'!$A$3:$A$1502,$A46,'Lançar execução'!$D$3:$D$1502,"Sim",'Lançar execução'!$B$3:$B$1502,"&gt;="&amp;DATE(Parâmetros!$C$5,10,1),'Lançar execução'!$B$3:$B$1502,"&lt;"&amp;DATE(Parâmetros!$C$5,11,1))&gt;=IFERROR(INDEX($C$72:$N$78,MATCH($B46,$A$72:$A$78,0),10),0),"OK",IF(COUNTIFS('Lançar execução'!$A$3:$A$1502,$A46,'Lançar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6" s="62" t="str">
        <f aca="false">IF($A46="","",IF(DATE(Parâmetros!$C$5,12,1)-1&lt;Parâmetros!$C$7,"",IF(IFERROR(INDEX($C$72:$N$78,MATCH($B46,$A$72:$A$78,0),11),0)=0,"—",IF(COUNTIFS('Lançar execução'!$A$3:$A$1502,$A46,'Lançar execução'!$D$3:$D$1502,"Sim",'Lançar execução'!$B$3:$B$1502,"&gt;="&amp;DATE(Parâmetros!$C$5,11,1),'Lançar execução'!$B$3:$B$1502,"&lt;"&amp;DATE(Parâmetros!$C$5,12,1))&gt;=IFERROR(INDEX($C$72:$N$78,MATCH($B46,$A$72:$A$78,0),11),0),"OK",IF(COUNTIFS('Lançar execução'!$A$3:$A$1502,$A46,'Lançar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6" s="62" t="str">
        <f aca="false">IF($A46="","",IF(DATE(Parâmetros!$C$5,13,1)-1&lt;Parâmetros!$C$7,"",IF(IFERROR(INDEX($C$72:$N$78,MATCH($B46,$A$72:$A$78,0),12),0)=0,"—",IF(COUNTIFS('Lançar execução'!$A$3:$A$1502,$A46,'Lançar execução'!$D$3:$D$1502,"Sim",'Lançar execução'!$B$3:$B$1502,"&gt;="&amp;DATE(Parâmetros!$C$5,12,1),'Lançar execução'!$B$3:$B$1502,"&lt;"&amp;DATE(Parâmetros!$C$5,13,1))&gt;=IFERROR(INDEX($C$72:$N$78,MATCH($B46,$A$72:$A$78,0),12),0),"OK",IF(COUNTIFS('Lançar execução'!$A$3:$A$1502,$A46,'Lançar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6" s="63" t="str">
        <f aca="false">IF($A46="","",IF(COUNTIF($C46:$N46,"OK")+COUNTIF($C46:$N46,"Parcial")+COUNTIF($C46:$N46,"Pendente")=0,"",COUNTIF($C46:$N46,"OK")/(COUNTIF($C46:$N46,"OK")+COUNTIF($C46:$N46,"Parcial")+COUNTIF($C46:$N46,"Pendente"))*100))</f>
        <v/>
      </c>
      <c r="P46" s="47" t="n">
        <f aca="false">IF($A46="",0,IF(INDEX($C46:$N46,Painel!$T$2)="Pendente",1,0))</f>
        <v>0</v>
      </c>
      <c r="Q46" s="0" t="str">
        <f aca="false">IF($P46=0,"",SUM($P$3:$P46))</f>
        <v/>
      </c>
    </row>
    <row r="47" customFormat="false" ht="18" hidden="false" customHeight="true" outlineLevel="0" collapsed="false">
      <c r="A47" s="60" t="n">
        <f aca="false">Equipamentos!$A47</f>
        <v>0</v>
      </c>
      <c r="B47" s="61" t="n">
        <f aca="false">Equipamentos!$C47</f>
        <v>0</v>
      </c>
      <c r="C47" s="62" t="str">
        <f aca="false">IF($A47="","",IF(DATE(Parâmetros!$C$5,2,1)-1&lt;Parâmetros!$C$7,"",IF(IFERROR(INDEX($C$72:$N$78,MATCH($B47,$A$72:$A$78,0),1),0)=0,"—",IF(COUNTIFS('Lançar execução'!$A$3:$A$1502,$A47,'Lançar execução'!$D$3:$D$1502,"Sim",'Lançar execução'!$B$3:$B$1502,"&gt;="&amp;DATE(Parâmetros!$C$5,1,1),'Lançar execução'!$B$3:$B$1502,"&lt;"&amp;DATE(Parâmetros!$C$5,2,1))&gt;=IFERROR(INDEX($C$72:$N$78,MATCH($B47,$A$72:$A$78,0),1),0),"OK",IF(COUNTIFS('Lançar execução'!$A$3:$A$1502,$A47,'Lançar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7" s="62" t="str">
        <f aca="false">IF($A47="","",IF(DATE(Parâmetros!$C$5,3,1)-1&lt;Parâmetros!$C$7,"",IF(IFERROR(INDEX($C$72:$N$78,MATCH($B47,$A$72:$A$78,0),2),0)=0,"—",IF(COUNTIFS('Lançar execução'!$A$3:$A$1502,$A47,'Lançar execução'!$D$3:$D$1502,"Sim",'Lançar execução'!$B$3:$B$1502,"&gt;="&amp;DATE(Parâmetros!$C$5,2,1),'Lançar execução'!$B$3:$B$1502,"&lt;"&amp;DATE(Parâmetros!$C$5,3,1))&gt;=IFERROR(INDEX($C$72:$N$78,MATCH($B47,$A$72:$A$78,0),2),0),"OK",IF(COUNTIFS('Lançar execução'!$A$3:$A$1502,$A47,'Lançar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7" s="62" t="str">
        <f aca="false">IF($A47="","",IF(DATE(Parâmetros!$C$5,4,1)-1&lt;Parâmetros!$C$7,"",IF(IFERROR(INDEX($C$72:$N$78,MATCH($B47,$A$72:$A$78,0),3),0)=0,"—",IF(COUNTIFS('Lançar execução'!$A$3:$A$1502,$A47,'Lançar execução'!$D$3:$D$1502,"Sim",'Lançar execução'!$B$3:$B$1502,"&gt;="&amp;DATE(Parâmetros!$C$5,3,1),'Lançar execução'!$B$3:$B$1502,"&lt;"&amp;DATE(Parâmetros!$C$5,4,1))&gt;=IFERROR(INDEX($C$72:$N$78,MATCH($B47,$A$72:$A$78,0),3),0),"OK",IF(COUNTIFS('Lançar execução'!$A$3:$A$1502,$A47,'Lançar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7" s="62" t="str">
        <f aca="false">IF($A47="","",IF(DATE(Parâmetros!$C$5,5,1)-1&lt;Parâmetros!$C$7,"",IF(IFERROR(INDEX($C$72:$N$78,MATCH($B47,$A$72:$A$78,0),4),0)=0,"—",IF(COUNTIFS('Lançar execução'!$A$3:$A$1502,$A47,'Lançar execução'!$D$3:$D$1502,"Sim",'Lançar execução'!$B$3:$B$1502,"&gt;="&amp;DATE(Parâmetros!$C$5,4,1),'Lançar execução'!$B$3:$B$1502,"&lt;"&amp;DATE(Parâmetros!$C$5,5,1))&gt;=IFERROR(INDEX($C$72:$N$78,MATCH($B47,$A$72:$A$78,0),4),0),"OK",IF(COUNTIFS('Lançar execução'!$A$3:$A$1502,$A47,'Lançar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7" s="62" t="str">
        <f aca="false">IF($A47="","",IF(DATE(Parâmetros!$C$5,6,1)-1&lt;Parâmetros!$C$7,"",IF(IFERROR(INDEX($C$72:$N$78,MATCH($B47,$A$72:$A$78,0),5),0)=0,"—",IF(COUNTIFS('Lançar execução'!$A$3:$A$1502,$A47,'Lançar execução'!$D$3:$D$1502,"Sim",'Lançar execução'!$B$3:$B$1502,"&gt;="&amp;DATE(Parâmetros!$C$5,5,1),'Lançar execução'!$B$3:$B$1502,"&lt;"&amp;DATE(Parâmetros!$C$5,6,1))&gt;=IFERROR(INDEX($C$72:$N$78,MATCH($B47,$A$72:$A$78,0),5),0),"OK",IF(COUNTIFS('Lançar execução'!$A$3:$A$1502,$A47,'Lançar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7" s="62" t="str">
        <f aca="false">IF($A47="","",IF(DATE(Parâmetros!$C$5,7,1)-1&lt;Parâmetros!$C$7,"",IF(IFERROR(INDEX($C$72:$N$78,MATCH($B47,$A$72:$A$78,0),6),0)=0,"—",IF(COUNTIFS('Lançar execução'!$A$3:$A$1502,$A47,'Lançar execução'!$D$3:$D$1502,"Sim",'Lançar execução'!$B$3:$B$1502,"&gt;="&amp;DATE(Parâmetros!$C$5,6,1),'Lançar execução'!$B$3:$B$1502,"&lt;"&amp;DATE(Parâmetros!$C$5,7,1))&gt;=IFERROR(INDEX($C$72:$N$78,MATCH($B47,$A$72:$A$78,0),6),0),"OK",IF(COUNTIFS('Lançar execução'!$A$3:$A$1502,$A47,'Lançar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7" s="62" t="str">
        <f aca="false">IF($A47="","",IF(DATE(Parâmetros!$C$5,8,1)-1&lt;Parâmetros!$C$7,"",IF(IFERROR(INDEX($C$72:$N$78,MATCH($B47,$A$72:$A$78,0),7),0)=0,"—",IF(COUNTIFS('Lançar execução'!$A$3:$A$1502,$A47,'Lançar execução'!$D$3:$D$1502,"Sim",'Lançar execução'!$B$3:$B$1502,"&gt;="&amp;DATE(Parâmetros!$C$5,7,1),'Lançar execução'!$B$3:$B$1502,"&lt;"&amp;DATE(Parâmetros!$C$5,8,1))&gt;=IFERROR(INDEX($C$72:$N$78,MATCH($B47,$A$72:$A$78,0),7),0),"OK",IF(COUNTIFS('Lançar execução'!$A$3:$A$1502,$A47,'Lançar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7" s="62" t="str">
        <f aca="false">IF($A47="","",IF(DATE(Parâmetros!$C$5,9,1)-1&lt;Parâmetros!$C$7,"",IF(IFERROR(INDEX($C$72:$N$78,MATCH($B47,$A$72:$A$78,0),8),0)=0,"—",IF(COUNTIFS('Lançar execução'!$A$3:$A$1502,$A47,'Lançar execução'!$D$3:$D$1502,"Sim",'Lançar execução'!$B$3:$B$1502,"&gt;="&amp;DATE(Parâmetros!$C$5,8,1),'Lançar execução'!$B$3:$B$1502,"&lt;"&amp;DATE(Parâmetros!$C$5,9,1))&gt;=IFERROR(INDEX($C$72:$N$78,MATCH($B47,$A$72:$A$78,0),8),0),"OK",IF(COUNTIFS('Lançar execução'!$A$3:$A$1502,$A47,'Lançar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7" s="62" t="str">
        <f aca="false">IF($A47="","",IF(DATE(Parâmetros!$C$5,10,1)-1&lt;Parâmetros!$C$7,"",IF(IFERROR(INDEX($C$72:$N$78,MATCH($B47,$A$72:$A$78,0),9),0)=0,"—",IF(COUNTIFS('Lançar execução'!$A$3:$A$1502,$A47,'Lançar execução'!$D$3:$D$1502,"Sim",'Lançar execução'!$B$3:$B$1502,"&gt;="&amp;DATE(Parâmetros!$C$5,9,1),'Lançar execução'!$B$3:$B$1502,"&lt;"&amp;DATE(Parâmetros!$C$5,10,1))&gt;=IFERROR(INDEX($C$72:$N$78,MATCH($B47,$A$72:$A$78,0),9),0),"OK",IF(COUNTIFS('Lançar execução'!$A$3:$A$1502,$A47,'Lançar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7" s="62" t="str">
        <f aca="false">IF($A47="","",IF(DATE(Parâmetros!$C$5,11,1)-1&lt;Parâmetros!$C$7,"",IF(IFERROR(INDEX($C$72:$N$78,MATCH($B47,$A$72:$A$78,0),10),0)=0,"—",IF(COUNTIFS('Lançar execução'!$A$3:$A$1502,$A47,'Lançar execução'!$D$3:$D$1502,"Sim",'Lançar execução'!$B$3:$B$1502,"&gt;="&amp;DATE(Parâmetros!$C$5,10,1),'Lançar execução'!$B$3:$B$1502,"&lt;"&amp;DATE(Parâmetros!$C$5,11,1))&gt;=IFERROR(INDEX($C$72:$N$78,MATCH($B47,$A$72:$A$78,0),10),0),"OK",IF(COUNTIFS('Lançar execução'!$A$3:$A$1502,$A47,'Lançar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7" s="62" t="str">
        <f aca="false">IF($A47="","",IF(DATE(Parâmetros!$C$5,12,1)-1&lt;Parâmetros!$C$7,"",IF(IFERROR(INDEX($C$72:$N$78,MATCH($B47,$A$72:$A$78,0),11),0)=0,"—",IF(COUNTIFS('Lançar execução'!$A$3:$A$1502,$A47,'Lançar execução'!$D$3:$D$1502,"Sim",'Lançar execução'!$B$3:$B$1502,"&gt;="&amp;DATE(Parâmetros!$C$5,11,1),'Lançar execução'!$B$3:$B$1502,"&lt;"&amp;DATE(Parâmetros!$C$5,12,1))&gt;=IFERROR(INDEX($C$72:$N$78,MATCH($B47,$A$72:$A$78,0),11),0),"OK",IF(COUNTIFS('Lançar execução'!$A$3:$A$1502,$A47,'Lançar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7" s="62" t="str">
        <f aca="false">IF($A47="","",IF(DATE(Parâmetros!$C$5,13,1)-1&lt;Parâmetros!$C$7,"",IF(IFERROR(INDEX($C$72:$N$78,MATCH($B47,$A$72:$A$78,0),12),0)=0,"—",IF(COUNTIFS('Lançar execução'!$A$3:$A$1502,$A47,'Lançar execução'!$D$3:$D$1502,"Sim",'Lançar execução'!$B$3:$B$1502,"&gt;="&amp;DATE(Parâmetros!$C$5,12,1),'Lançar execução'!$B$3:$B$1502,"&lt;"&amp;DATE(Parâmetros!$C$5,13,1))&gt;=IFERROR(INDEX($C$72:$N$78,MATCH($B47,$A$72:$A$78,0),12),0),"OK",IF(COUNTIFS('Lançar execução'!$A$3:$A$1502,$A47,'Lançar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7" s="63" t="str">
        <f aca="false">IF($A47="","",IF(COUNTIF($C47:$N47,"OK")+COUNTIF($C47:$N47,"Parcial")+COUNTIF($C47:$N47,"Pendente")=0,"",COUNTIF($C47:$N47,"OK")/(COUNTIF($C47:$N47,"OK")+COUNTIF($C47:$N47,"Parcial")+COUNTIF($C47:$N47,"Pendente"))*100))</f>
        <v/>
      </c>
      <c r="P47" s="47" t="n">
        <f aca="false">IF($A47="",0,IF(INDEX($C47:$N47,Painel!$T$2)="Pendente",1,0))</f>
        <v>0</v>
      </c>
      <c r="Q47" s="0" t="str">
        <f aca="false">IF($P47=0,"",SUM($P$3:$P47))</f>
        <v/>
      </c>
    </row>
    <row r="48" customFormat="false" ht="18" hidden="false" customHeight="true" outlineLevel="0" collapsed="false">
      <c r="A48" s="60" t="n">
        <f aca="false">Equipamentos!$A48</f>
        <v>0</v>
      </c>
      <c r="B48" s="61" t="n">
        <f aca="false">Equipamentos!$C48</f>
        <v>0</v>
      </c>
      <c r="C48" s="62" t="str">
        <f aca="false">IF($A48="","",IF(DATE(Parâmetros!$C$5,2,1)-1&lt;Parâmetros!$C$7,"",IF(IFERROR(INDEX($C$72:$N$78,MATCH($B48,$A$72:$A$78,0),1),0)=0,"—",IF(COUNTIFS('Lançar execução'!$A$3:$A$1502,$A48,'Lançar execução'!$D$3:$D$1502,"Sim",'Lançar execução'!$B$3:$B$1502,"&gt;="&amp;DATE(Parâmetros!$C$5,1,1),'Lançar execução'!$B$3:$B$1502,"&lt;"&amp;DATE(Parâmetros!$C$5,2,1))&gt;=IFERROR(INDEX($C$72:$N$78,MATCH($B48,$A$72:$A$78,0),1),0),"OK",IF(COUNTIFS('Lançar execução'!$A$3:$A$1502,$A48,'Lançar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8" s="62" t="str">
        <f aca="false">IF($A48="","",IF(DATE(Parâmetros!$C$5,3,1)-1&lt;Parâmetros!$C$7,"",IF(IFERROR(INDEX($C$72:$N$78,MATCH($B48,$A$72:$A$78,0),2),0)=0,"—",IF(COUNTIFS('Lançar execução'!$A$3:$A$1502,$A48,'Lançar execução'!$D$3:$D$1502,"Sim",'Lançar execução'!$B$3:$B$1502,"&gt;="&amp;DATE(Parâmetros!$C$5,2,1),'Lançar execução'!$B$3:$B$1502,"&lt;"&amp;DATE(Parâmetros!$C$5,3,1))&gt;=IFERROR(INDEX($C$72:$N$78,MATCH($B48,$A$72:$A$78,0),2),0),"OK",IF(COUNTIFS('Lançar execução'!$A$3:$A$1502,$A48,'Lançar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8" s="62" t="str">
        <f aca="false">IF($A48="","",IF(DATE(Parâmetros!$C$5,4,1)-1&lt;Parâmetros!$C$7,"",IF(IFERROR(INDEX($C$72:$N$78,MATCH($B48,$A$72:$A$78,0),3),0)=0,"—",IF(COUNTIFS('Lançar execução'!$A$3:$A$1502,$A48,'Lançar execução'!$D$3:$D$1502,"Sim",'Lançar execução'!$B$3:$B$1502,"&gt;="&amp;DATE(Parâmetros!$C$5,3,1),'Lançar execução'!$B$3:$B$1502,"&lt;"&amp;DATE(Parâmetros!$C$5,4,1))&gt;=IFERROR(INDEX($C$72:$N$78,MATCH($B48,$A$72:$A$78,0),3),0),"OK",IF(COUNTIFS('Lançar execução'!$A$3:$A$1502,$A48,'Lançar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8" s="62" t="str">
        <f aca="false">IF($A48="","",IF(DATE(Parâmetros!$C$5,5,1)-1&lt;Parâmetros!$C$7,"",IF(IFERROR(INDEX($C$72:$N$78,MATCH($B48,$A$72:$A$78,0),4),0)=0,"—",IF(COUNTIFS('Lançar execução'!$A$3:$A$1502,$A48,'Lançar execução'!$D$3:$D$1502,"Sim",'Lançar execução'!$B$3:$B$1502,"&gt;="&amp;DATE(Parâmetros!$C$5,4,1),'Lançar execução'!$B$3:$B$1502,"&lt;"&amp;DATE(Parâmetros!$C$5,5,1))&gt;=IFERROR(INDEX($C$72:$N$78,MATCH($B48,$A$72:$A$78,0),4),0),"OK",IF(COUNTIFS('Lançar execução'!$A$3:$A$1502,$A48,'Lançar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8" s="62" t="str">
        <f aca="false">IF($A48="","",IF(DATE(Parâmetros!$C$5,6,1)-1&lt;Parâmetros!$C$7,"",IF(IFERROR(INDEX($C$72:$N$78,MATCH($B48,$A$72:$A$78,0),5),0)=0,"—",IF(COUNTIFS('Lançar execução'!$A$3:$A$1502,$A48,'Lançar execução'!$D$3:$D$1502,"Sim",'Lançar execução'!$B$3:$B$1502,"&gt;="&amp;DATE(Parâmetros!$C$5,5,1),'Lançar execução'!$B$3:$B$1502,"&lt;"&amp;DATE(Parâmetros!$C$5,6,1))&gt;=IFERROR(INDEX($C$72:$N$78,MATCH($B48,$A$72:$A$78,0),5),0),"OK",IF(COUNTIFS('Lançar execução'!$A$3:$A$1502,$A48,'Lançar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8" s="62" t="str">
        <f aca="false">IF($A48="","",IF(DATE(Parâmetros!$C$5,7,1)-1&lt;Parâmetros!$C$7,"",IF(IFERROR(INDEX($C$72:$N$78,MATCH($B48,$A$72:$A$78,0),6),0)=0,"—",IF(COUNTIFS('Lançar execução'!$A$3:$A$1502,$A48,'Lançar execução'!$D$3:$D$1502,"Sim",'Lançar execução'!$B$3:$B$1502,"&gt;="&amp;DATE(Parâmetros!$C$5,6,1),'Lançar execução'!$B$3:$B$1502,"&lt;"&amp;DATE(Parâmetros!$C$5,7,1))&gt;=IFERROR(INDEX($C$72:$N$78,MATCH($B48,$A$72:$A$78,0),6),0),"OK",IF(COUNTIFS('Lançar execução'!$A$3:$A$1502,$A48,'Lançar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8" s="62" t="str">
        <f aca="false">IF($A48="","",IF(DATE(Parâmetros!$C$5,8,1)-1&lt;Parâmetros!$C$7,"",IF(IFERROR(INDEX($C$72:$N$78,MATCH($B48,$A$72:$A$78,0),7),0)=0,"—",IF(COUNTIFS('Lançar execução'!$A$3:$A$1502,$A48,'Lançar execução'!$D$3:$D$1502,"Sim",'Lançar execução'!$B$3:$B$1502,"&gt;="&amp;DATE(Parâmetros!$C$5,7,1),'Lançar execução'!$B$3:$B$1502,"&lt;"&amp;DATE(Parâmetros!$C$5,8,1))&gt;=IFERROR(INDEX($C$72:$N$78,MATCH($B48,$A$72:$A$78,0),7),0),"OK",IF(COUNTIFS('Lançar execução'!$A$3:$A$1502,$A48,'Lançar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8" s="62" t="str">
        <f aca="false">IF($A48="","",IF(DATE(Parâmetros!$C$5,9,1)-1&lt;Parâmetros!$C$7,"",IF(IFERROR(INDEX($C$72:$N$78,MATCH($B48,$A$72:$A$78,0),8),0)=0,"—",IF(COUNTIFS('Lançar execução'!$A$3:$A$1502,$A48,'Lançar execução'!$D$3:$D$1502,"Sim",'Lançar execução'!$B$3:$B$1502,"&gt;="&amp;DATE(Parâmetros!$C$5,8,1),'Lançar execução'!$B$3:$B$1502,"&lt;"&amp;DATE(Parâmetros!$C$5,9,1))&gt;=IFERROR(INDEX($C$72:$N$78,MATCH($B48,$A$72:$A$78,0),8),0),"OK",IF(COUNTIFS('Lançar execução'!$A$3:$A$1502,$A48,'Lançar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8" s="62" t="str">
        <f aca="false">IF($A48="","",IF(DATE(Parâmetros!$C$5,10,1)-1&lt;Parâmetros!$C$7,"",IF(IFERROR(INDEX($C$72:$N$78,MATCH($B48,$A$72:$A$78,0),9),0)=0,"—",IF(COUNTIFS('Lançar execução'!$A$3:$A$1502,$A48,'Lançar execução'!$D$3:$D$1502,"Sim",'Lançar execução'!$B$3:$B$1502,"&gt;="&amp;DATE(Parâmetros!$C$5,9,1),'Lançar execução'!$B$3:$B$1502,"&lt;"&amp;DATE(Parâmetros!$C$5,10,1))&gt;=IFERROR(INDEX($C$72:$N$78,MATCH($B48,$A$72:$A$78,0),9),0),"OK",IF(COUNTIFS('Lançar execução'!$A$3:$A$1502,$A48,'Lançar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8" s="62" t="str">
        <f aca="false">IF($A48="","",IF(DATE(Parâmetros!$C$5,11,1)-1&lt;Parâmetros!$C$7,"",IF(IFERROR(INDEX($C$72:$N$78,MATCH($B48,$A$72:$A$78,0),10),0)=0,"—",IF(COUNTIFS('Lançar execução'!$A$3:$A$1502,$A48,'Lançar execução'!$D$3:$D$1502,"Sim",'Lançar execução'!$B$3:$B$1502,"&gt;="&amp;DATE(Parâmetros!$C$5,10,1),'Lançar execução'!$B$3:$B$1502,"&lt;"&amp;DATE(Parâmetros!$C$5,11,1))&gt;=IFERROR(INDEX($C$72:$N$78,MATCH($B48,$A$72:$A$78,0),10),0),"OK",IF(COUNTIFS('Lançar execução'!$A$3:$A$1502,$A48,'Lançar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8" s="62" t="str">
        <f aca="false">IF($A48="","",IF(DATE(Parâmetros!$C$5,12,1)-1&lt;Parâmetros!$C$7,"",IF(IFERROR(INDEX($C$72:$N$78,MATCH($B48,$A$72:$A$78,0),11),0)=0,"—",IF(COUNTIFS('Lançar execução'!$A$3:$A$1502,$A48,'Lançar execução'!$D$3:$D$1502,"Sim",'Lançar execução'!$B$3:$B$1502,"&gt;="&amp;DATE(Parâmetros!$C$5,11,1),'Lançar execução'!$B$3:$B$1502,"&lt;"&amp;DATE(Parâmetros!$C$5,12,1))&gt;=IFERROR(INDEX($C$72:$N$78,MATCH($B48,$A$72:$A$78,0),11),0),"OK",IF(COUNTIFS('Lançar execução'!$A$3:$A$1502,$A48,'Lançar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8" s="62" t="str">
        <f aca="false">IF($A48="","",IF(DATE(Parâmetros!$C$5,13,1)-1&lt;Parâmetros!$C$7,"",IF(IFERROR(INDEX($C$72:$N$78,MATCH($B48,$A$72:$A$78,0),12),0)=0,"—",IF(COUNTIFS('Lançar execução'!$A$3:$A$1502,$A48,'Lançar execução'!$D$3:$D$1502,"Sim",'Lançar execução'!$B$3:$B$1502,"&gt;="&amp;DATE(Parâmetros!$C$5,12,1),'Lançar execução'!$B$3:$B$1502,"&lt;"&amp;DATE(Parâmetros!$C$5,13,1))&gt;=IFERROR(INDEX($C$72:$N$78,MATCH($B48,$A$72:$A$78,0),12),0),"OK",IF(COUNTIFS('Lançar execução'!$A$3:$A$1502,$A48,'Lançar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8" s="63" t="str">
        <f aca="false">IF($A48="","",IF(COUNTIF($C48:$N48,"OK")+COUNTIF($C48:$N48,"Parcial")+COUNTIF($C48:$N48,"Pendente")=0,"",COUNTIF($C48:$N48,"OK")/(COUNTIF($C48:$N48,"OK")+COUNTIF($C48:$N48,"Parcial")+COUNTIF($C48:$N48,"Pendente"))*100))</f>
        <v/>
      </c>
      <c r="P48" s="47" t="n">
        <f aca="false">IF($A48="",0,IF(INDEX($C48:$N48,Painel!$T$2)="Pendente",1,0))</f>
        <v>0</v>
      </c>
      <c r="Q48" s="0" t="str">
        <f aca="false">IF($P48=0,"",SUM($P$3:$P48))</f>
        <v/>
      </c>
    </row>
    <row r="49" customFormat="false" ht="18" hidden="false" customHeight="true" outlineLevel="0" collapsed="false">
      <c r="A49" s="60" t="n">
        <f aca="false">Equipamentos!$A49</f>
        <v>0</v>
      </c>
      <c r="B49" s="61" t="n">
        <f aca="false">Equipamentos!$C49</f>
        <v>0</v>
      </c>
      <c r="C49" s="62" t="str">
        <f aca="false">IF($A49="","",IF(DATE(Parâmetros!$C$5,2,1)-1&lt;Parâmetros!$C$7,"",IF(IFERROR(INDEX($C$72:$N$78,MATCH($B49,$A$72:$A$78,0),1),0)=0,"—",IF(COUNTIFS('Lançar execução'!$A$3:$A$1502,$A49,'Lançar execução'!$D$3:$D$1502,"Sim",'Lançar execução'!$B$3:$B$1502,"&gt;="&amp;DATE(Parâmetros!$C$5,1,1),'Lançar execução'!$B$3:$B$1502,"&lt;"&amp;DATE(Parâmetros!$C$5,2,1))&gt;=IFERROR(INDEX($C$72:$N$78,MATCH($B49,$A$72:$A$78,0),1),0),"OK",IF(COUNTIFS('Lançar execução'!$A$3:$A$1502,$A49,'Lançar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49" s="62" t="str">
        <f aca="false">IF($A49="","",IF(DATE(Parâmetros!$C$5,3,1)-1&lt;Parâmetros!$C$7,"",IF(IFERROR(INDEX($C$72:$N$78,MATCH($B49,$A$72:$A$78,0),2),0)=0,"—",IF(COUNTIFS('Lançar execução'!$A$3:$A$1502,$A49,'Lançar execução'!$D$3:$D$1502,"Sim",'Lançar execução'!$B$3:$B$1502,"&gt;="&amp;DATE(Parâmetros!$C$5,2,1),'Lançar execução'!$B$3:$B$1502,"&lt;"&amp;DATE(Parâmetros!$C$5,3,1))&gt;=IFERROR(INDEX($C$72:$N$78,MATCH($B49,$A$72:$A$78,0),2),0),"OK",IF(COUNTIFS('Lançar execução'!$A$3:$A$1502,$A49,'Lançar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49" s="62" t="str">
        <f aca="false">IF($A49="","",IF(DATE(Parâmetros!$C$5,4,1)-1&lt;Parâmetros!$C$7,"",IF(IFERROR(INDEX($C$72:$N$78,MATCH($B49,$A$72:$A$78,0),3),0)=0,"—",IF(COUNTIFS('Lançar execução'!$A$3:$A$1502,$A49,'Lançar execução'!$D$3:$D$1502,"Sim",'Lançar execução'!$B$3:$B$1502,"&gt;="&amp;DATE(Parâmetros!$C$5,3,1),'Lançar execução'!$B$3:$B$1502,"&lt;"&amp;DATE(Parâmetros!$C$5,4,1))&gt;=IFERROR(INDEX($C$72:$N$78,MATCH($B49,$A$72:$A$78,0),3),0),"OK",IF(COUNTIFS('Lançar execução'!$A$3:$A$1502,$A49,'Lançar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49" s="62" t="str">
        <f aca="false">IF($A49="","",IF(DATE(Parâmetros!$C$5,5,1)-1&lt;Parâmetros!$C$7,"",IF(IFERROR(INDEX($C$72:$N$78,MATCH($B49,$A$72:$A$78,0),4),0)=0,"—",IF(COUNTIFS('Lançar execução'!$A$3:$A$1502,$A49,'Lançar execução'!$D$3:$D$1502,"Sim",'Lançar execução'!$B$3:$B$1502,"&gt;="&amp;DATE(Parâmetros!$C$5,4,1),'Lançar execução'!$B$3:$B$1502,"&lt;"&amp;DATE(Parâmetros!$C$5,5,1))&gt;=IFERROR(INDEX($C$72:$N$78,MATCH($B49,$A$72:$A$78,0),4),0),"OK",IF(COUNTIFS('Lançar execução'!$A$3:$A$1502,$A49,'Lançar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49" s="62" t="str">
        <f aca="false">IF($A49="","",IF(DATE(Parâmetros!$C$5,6,1)-1&lt;Parâmetros!$C$7,"",IF(IFERROR(INDEX($C$72:$N$78,MATCH($B49,$A$72:$A$78,0),5),0)=0,"—",IF(COUNTIFS('Lançar execução'!$A$3:$A$1502,$A49,'Lançar execução'!$D$3:$D$1502,"Sim",'Lançar execução'!$B$3:$B$1502,"&gt;="&amp;DATE(Parâmetros!$C$5,5,1),'Lançar execução'!$B$3:$B$1502,"&lt;"&amp;DATE(Parâmetros!$C$5,6,1))&gt;=IFERROR(INDEX($C$72:$N$78,MATCH($B49,$A$72:$A$78,0),5),0),"OK",IF(COUNTIFS('Lançar execução'!$A$3:$A$1502,$A49,'Lançar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49" s="62" t="str">
        <f aca="false">IF($A49="","",IF(DATE(Parâmetros!$C$5,7,1)-1&lt;Parâmetros!$C$7,"",IF(IFERROR(INDEX($C$72:$N$78,MATCH($B49,$A$72:$A$78,0),6),0)=0,"—",IF(COUNTIFS('Lançar execução'!$A$3:$A$1502,$A49,'Lançar execução'!$D$3:$D$1502,"Sim",'Lançar execução'!$B$3:$B$1502,"&gt;="&amp;DATE(Parâmetros!$C$5,6,1),'Lançar execução'!$B$3:$B$1502,"&lt;"&amp;DATE(Parâmetros!$C$5,7,1))&gt;=IFERROR(INDEX($C$72:$N$78,MATCH($B49,$A$72:$A$78,0),6),0),"OK",IF(COUNTIFS('Lançar execução'!$A$3:$A$1502,$A49,'Lançar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49" s="62" t="str">
        <f aca="false">IF($A49="","",IF(DATE(Parâmetros!$C$5,8,1)-1&lt;Parâmetros!$C$7,"",IF(IFERROR(INDEX($C$72:$N$78,MATCH($B49,$A$72:$A$78,0),7),0)=0,"—",IF(COUNTIFS('Lançar execução'!$A$3:$A$1502,$A49,'Lançar execução'!$D$3:$D$1502,"Sim",'Lançar execução'!$B$3:$B$1502,"&gt;="&amp;DATE(Parâmetros!$C$5,7,1),'Lançar execução'!$B$3:$B$1502,"&lt;"&amp;DATE(Parâmetros!$C$5,8,1))&gt;=IFERROR(INDEX($C$72:$N$78,MATCH($B49,$A$72:$A$78,0),7),0),"OK",IF(COUNTIFS('Lançar execução'!$A$3:$A$1502,$A49,'Lançar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49" s="62" t="str">
        <f aca="false">IF($A49="","",IF(DATE(Parâmetros!$C$5,9,1)-1&lt;Parâmetros!$C$7,"",IF(IFERROR(INDEX($C$72:$N$78,MATCH($B49,$A$72:$A$78,0),8),0)=0,"—",IF(COUNTIFS('Lançar execução'!$A$3:$A$1502,$A49,'Lançar execução'!$D$3:$D$1502,"Sim",'Lançar execução'!$B$3:$B$1502,"&gt;="&amp;DATE(Parâmetros!$C$5,8,1),'Lançar execução'!$B$3:$B$1502,"&lt;"&amp;DATE(Parâmetros!$C$5,9,1))&gt;=IFERROR(INDEX($C$72:$N$78,MATCH($B49,$A$72:$A$78,0),8),0),"OK",IF(COUNTIFS('Lançar execução'!$A$3:$A$1502,$A49,'Lançar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49" s="62" t="str">
        <f aca="false">IF($A49="","",IF(DATE(Parâmetros!$C$5,10,1)-1&lt;Parâmetros!$C$7,"",IF(IFERROR(INDEX($C$72:$N$78,MATCH($B49,$A$72:$A$78,0),9),0)=0,"—",IF(COUNTIFS('Lançar execução'!$A$3:$A$1502,$A49,'Lançar execução'!$D$3:$D$1502,"Sim",'Lançar execução'!$B$3:$B$1502,"&gt;="&amp;DATE(Parâmetros!$C$5,9,1),'Lançar execução'!$B$3:$B$1502,"&lt;"&amp;DATE(Parâmetros!$C$5,10,1))&gt;=IFERROR(INDEX($C$72:$N$78,MATCH($B49,$A$72:$A$78,0),9),0),"OK",IF(COUNTIFS('Lançar execução'!$A$3:$A$1502,$A49,'Lançar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49" s="62" t="str">
        <f aca="false">IF($A49="","",IF(DATE(Parâmetros!$C$5,11,1)-1&lt;Parâmetros!$C$7,"",IF(IFERROR(INDEX($C$72:$N$78,MATCH($B49,$A$72:$A$78,0),10),0)=0,"—",IF(COUNTIFS('Lançar execução'!$A$3:$A$1502,$A49,'Lançar execução'!$D$3:$D$1502,"Sim",'Lançar execução'!$B$3:$B$1502,"&gt;="&amp;DATE(Parâmetros!$C$5,10,1),'Lançar execução'!$B$3:$B$1502,"&lt;"&amp;DATE(Parâmetros!$C$5,11,1))&gt;=IFERROR(INDEX($C$72:$N$78,MATCH($B49,$A$72:$A$78,0),10),0),"OK",IF(COUNTIFS('Lançar execução'!$A$3:$A$1502,$A49,'Lançar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49" s="62" t="str">
        <f aca="false">IF($A49="","",IF(DATE(Parâmetros!$C$5,12,1)-1&lt;Parâmetros!$C$7,"",IF(IFERROR(INDEX($C$72:$N$78,MATCH($B49,$A$72:$A$78,0),11),0)=0,"—",IF(COUNTIFS('Lançar execução'!$A$3:$A$1502,$A49,'Lançar execução'!$D$3:$D$1502,"Sim",'Lançar execução'!$B$3:$B$1502,"&gt;="&amp;DATE(Parâmetros!$C$5,11,1),'Lançar execução'!$B$3:$B$1502,"&lt;"&amp;DATE(Parâmetros!$C$5,12,1))&gt;=IFERROR(INDEX($C$72:$N$78,MATCH($B49,$A$72:$A$78,0),11),0),"OK",IF(COUNTIFS('Lançar execução'!$A$3:$A$1502,$A49,'Lançar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49" s="62" t="str">
        <f aca="false">IF($A49="","",IF(DATE(Parâmetros!$C$5,13,1)-1&lt;Parâmetros!$C$7,"",IF(IFERROR(INDEX($C$72:$N$78,MATCH($B49,$A$72:$A$78,0),12),0)=0,"—",IF(COUNTIFS('Lançar execução'!$A$3:$A$1502,$A49,'Lançar execução'!$D$3:$D$1502,"Sim",'Lançar execução'!$B$3:$B$1502,"&gt;="&amp;DATE(Parâmetros!$C$5,12,1),'Lançar execução'!$B$3:$B$1502,"&lt;"&amp;DATE(Parâmetros!$C$5,13,1))&gt;=IFERROR(INDEX($C$72:$N$78,MATCH($B49,$A$72:$A$78,0),12),0),"OK",IF(COUNTIFS('Lançar execução'!$A$3:$A$1502,$A49,'Lançar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49" s="63" t="str">
        <f aca="false">IF($A49="","",IF(COUNTIF($C49:$N49,"OK")+COUNTIF($C49:$N49,"Parcial")+COUNTIF($C49:$N49,"Pendente")=0,"",COUNTIF($C49:$N49,"OK")/(COUNTIF($C49:$N49,"OK")+COUNTIF($C49:$N49,"Parcial")+COUNTIF($C49:$N49,"Pendente"))*100))</f>
        <v/>
      </c>
      <c r="P49" s="47" t="n">
        <f aca="false">IF($A49="",0,IF(INDEX($C49:$N49,Painel!$T$2)="Pendente",1,0))</f>
        <v>0</v>
      </c>
      <c r="Q49" s="0" t="str">
        <f aca="false">IF($P49=0,"",SUM($P$3:$P49))</f>
        <v/>
      </c>
    </row>
    <row r="50" customFormat="false" ht="18" hidden="false" customHeight="true" outlineLevel="0" collapsed="false">
      <c r="A50" s="60" t="n">
        <f aca="false">Equipamentos!$A50</f>
        <v>0</v>
      </c>
      <c r="B50" s="61" t="n">
        <f aca="false">Equipamentos!$C50</f>
        <v>0</v>
      </c>
      <c r="C50" s="62" t="str">
        <f aca="false">IF($A50="","",IF(DATE(Parâmetros!$C$5,2,1)-1&lt;Parâmetros!$C$7,"",IF(IFERROR(INDEX($C$72:$N$78,MATCH($B50,$A$72:$A$78,0),1),0)=0,"—",IF(COUNTIFS('Lançar execução'!$A$3:$A$1502,$A50,'Lançar execução'!$D$3:$D$1502,"Sim",'Lançar execução'!$B$3:$B$1502,"&gt;="&amp;DATE(Parâmetros!$C$5,1,1),'Lançar execução'!$B$3:$B$1502,"&lt;"&amp;DATE(Parâmetros!$C$5,2,1))&gt;=IFERROR(INDEX($C$72:$N$78,MATCH($B50,$A$72:$A$78,0),1),0),"OK",IF(COUNTIFS('Lançar execução'!$A$3:$A$1502,$A50,'Lançar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0" s="62" t="str">
        <f aca="false">IF($A50="","",IF(DATE(Parâmetros!$C$5,3,1)-1&lt;Parâmetros!$C$7,"",IF(IFERROR(INDEX($C$72:$N$78,MATCH($B50,$A$72:$A$78,0),2),0)=0,"—",IF(COUNTIFS('Lançar execução'!$A$3:$A$1502,$A50,'Lançar execução'!$D$3:$D$1502,"Sim",'Lançar execução'!$B$3:$B$1502,"&gt;="&amp;DATE(Parâmetros!$C$5,2,1),'Lançar execução'!$B$3:$B$1502,"&lt;"&amp;DATE(Parâmetros!$C$5,3,1))&gt;=IFERROR(INDEX($C$72:$N$78,MATCH($B50,$A$72:$A$78,0),2),0),"OK",IF(COUNTIFS('Lançar execução'!$A$3:$A$1502,$A50,'Lançar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0" s="62" t="str">
        <f aca="false">IF($A50="","",IF(DATE(Parâmetros!$C$5,4,1)-1&lt;Parâmetros!$C$7,"",IF(IFERROR(INDEX($C$72:$N$78,MATCH($B50,$A$72:$A$78,0),3),0)=0,"—",IF(COUNTIFS('Lançar execução'!$A$3:$A$1502,$A50,'Lançar execução'!$D$3:$D$1502,"Sim",'Lançar execução'!$B$3:$B$1502,"&gt;="&amp;DATE(Parâmetros!$C$5,3,1),'Lançar execução'!$B$3:$B$1502,"&lt;"&amp;DATE(Parâmetros!$C$5,4,1))&gt;=IFERROR(INDEX($C$72:$N$78,MATCH($B50,$A$72:$A$78,0),3),0),"OK",IF(COUNTIFS('Lançar execução'!$A$3:$A$1502,$A50,'Lançar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0" s="62" t="str">
        <f aca="false">IF($A50="","",IF(DATE(Parâmetros!$C$5,5,1)-1&lt;Parâmetros!$C$7,"",IF(IFERROR(INDEX($C$72:$N$78,MATCH($B50,$A$72:$A$78,0),4),0)=0,"—",IF(COUNTIFS('Lançar execução'!$A$3:$A$1502,$A50,'Lançar execução'!$D$3:$D$1502,"Sim",'Lançar execução'!$B$3:$B$1502,"&gt;="&amp;DATE(Parâmetros!$C$5,4,1),'Lançar execução'!$B$3:$B$1502,"&lt;"&amp;DATE(Parâmetros!$C$5,5,1))&gt;=IFERROR(INDEX($C$72:$N$78,MATCH($B50,$A$72:$A$78,0),4),0),"OK",IF(COUNTIFS('Lançar execução'!$A$3:$A$1502,$A50,'Lançar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0" s="62" t="str">
        <f aca="false">IF($A50="","",IF(DATE(Parâmetros!$C$5,6,1)-1&lt;Parâmetros!$C$7,"",IF(IFERROR(INDEX($C$72:$N$78,MATCH($B50,$A$72:$A$78,0),5),0)=0,"—",IF(COUNTIFS('Lançar execução'!$A$3:$A$1502,$A50,'Lançar execução'!$D$3:$D$1502,"Sim",'Lançar execução'!$B$3:$B$1502,"&gt;="&amp;DATE(Parâmetros!$C$5,5,1),'Lançar execução'!$B$3:$B$1502,"&lt;"&amp;DATE(Parâmetros!$C$5,6,1))&gt;=IFERROR(INDEX($C$72:$N$78,MATCH($B50,$A$72:$A$78,0),5),0),"OK",IF(COUNTIFS('Lançar execução'!$A$3:$A$1502,$A50,'Lançar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0" s="62" t="str">
        <f aca="false">IF($A50="","",IF(DATE(Parâmetros!$C$5,7,1)-1&lt;Parâmetros!$C$7,"",IF(IFERROR(INDEX($C$72:$N$78,MATCH($B50,$A$72:$A$78,0),6),0)=0,"—",IF(COUNTIFS('Lançar execução'!$A$3:$A$1502,$A50,'Lançar execução'!$D$3:$D$1502,"Sim",'Lançar execução'!$B$3:$B$1502,"&gt;="&amp;DATE(Parâmetros!$C$5,6,1),'Lançar execução'!$B$3:$B$1502,"&lt;"&amp;DATE(Parâmetros!$C$5,7,1))&gt;=IFERROR(INDEX($C$72:$N$78,MATCH($B50,$A$72:$A$78,0),6),0),"OK",IF(COUNTIFS('Lançar execução'!$A$3:$A$1502,$A50,'Lançar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0" s="62" t="str">
        <f aca="false">IF($A50="","",IF(DATE(Parâmetros!$C$5,8,1)-1&lt;Parâmetros!$C$7,"",IF(IFERROR(INDEX($C$72:$N$78,MATCH($B50,$A$72:$A$78,0),7),0)=0,"—",IF(COUNTIFS('Lançar execução'!$A$3:$A$1502,$A50,'Lançar execução'!$D$3:$D$1502,"Sim",'Lançar execução'!$B$3:$B$1502,"&gt;="&amp;DATE(Parâmetros!$C$5,7,1),'Lançar execução'!$B$3:$B$1502,"&lt;"&amp;DATE(Parâmetros!$C$5,8,1))&gt;=IFERROR(INDEX($C$72:$N$78,MATCH($B50,$A$72:$A$78,0),7),0),"OK",IF(COUNTIFS('Lançar execução'!$A$3:$A$1502,$A50,'Lançar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0" s="62" t="str">
        <f aca="false">IF($A50="","",IF(DATE(Parâmetros!$C$5,9,1)-1&lt;Parâmetros!$C$7,"",IF(IFERROR(INDEX($C$72:$N$78,MATCH($B50,$A$72:$A$78,0),8),0)=0,"—",IF(COUNTIFS('Lançar execução'!$A$3:$A$1502,$A50,'Lançar execução'!$D$3:$D$1502,"Sim",'Lançar execução'!$B$3:$B$1502,"&gt;="&amp;DATE(Parâmetros!$C$5,8,1),'Lançar execução'!$B$3:$B$1502,"&lt;"&amp;DATE(Parâmetros!$C$5,9,1))&gt;=IFERROR(INDEX($C$72:$N$78,MATCH($B50,$A$72:$A$78,0),8),0),"OK",IF(COUNTIFS('Lançar execução'!$A$3:$A$1502,$A50,'Lançar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0" s="62" t="str">
        <f aca="false">IF($A50="","",IF(DATE(Parâmetros!$C$5,10,1)-1&lt;Parâmetros!$C$7,"",IF(IFERROR(INDEX($C$72:$N$78,MATCH($B50,$A$72:$A$78,0),9),0)=0,"—",IF(COUNTIFS('Lançar execução'!$A$3:$A$1502,$A50,'Lançar execução'!$D$3:$D$1502,"Sim",'Lançar execução'!$B$3:$B$1502,"&gt;="&amp;DATE(Parâmetros!$C$5,9,1),'Lançar execução'!$B$3:$B$1502,"&lt;"&amp;DATE(Parâmetros!$C$5,10,1))&gt;=IFERROR(INDEX($C$72:$N$78,MATCH($B50,$A$72:$A$78,0),9),0),"OK",IF(COUNTIFS('Lançar execução'!$A$3:$A$1502,$A50,'Lançar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0" s="62" t="str">
        <f aca="false">IF($A50="","",IF(DATE(Parâmetros!$C$5,11,1)-1&lt;Parâmetros!$C$7,"",IF(IFERROR(INDEX($C$72:$N$78,MATCH($B50,$A$72:$A$78,0),10),0)=0,"—",IF(COUNTIFS('Lançar execução'!$A$3:$A$1502,$A50,'Lançar execução'!$D$3:$D$1502,"Sim",'Lançar execução'!$B$3:$B$1502,"&gt;="&amp;DATE(Parâmetros!$C$5,10,1),'Lançar execução'!$B$3:$B$1502,"&lt;"&amp;DATE(Parâmetros!$C$5,11,1))&gt;=IFERROR(INDEX($C$72:$N$78,MATCH($B50,$A$72:$A$78,0),10),0),"OK",IF(COUNTIFS('Lançar execução'!$A$3:$A$1502,$A50,'Lançar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0" s="62" t="str">
        <f aca="false">IF($A50="","",IF(DATE(Parâmetros!$C$5,12,1)-1&lt;Parâmetros!$C$7,"",IF(IFERROR(INDEX($C$72:$N$78,MATCH($B50,$A$72:$A$78,0),11),0)=0,"—",IF(COUNTIFS('Lançar execução'!$A$3:$A$1502,$A50,'Lançar execução'!$D$3:$D$1502,"Sim",'Lançar execução'!$B$3:$B$1502,"&gt;="&amp;DATE(Parâmetros!$C$5,11,1),'Lançar execução'!$B$3:$B$1502,"&lt;"&amp;DATE(Parâmetros!$C$5,12,1))&gt;=IFERROR(INDEX($C$72:$N$78,MATCH($B50,$A$72:$A$78,0),11),0),"OK",IF(COUNTIFS('Lançar execução'!$A$3:$A$1502,$A50,'Lançar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0" s="62" t="str">
        <f aca="false">IF($A50="","",IF(DATE(Parâmetros!$C$5,13,1)-1&lt;Parâmetros!$C$7,"",IF(IFERROR(INDEX($C$72:$N$78,MATCH($B50,$A$72:$A$78,0),12),0)=0,"—",IF(COUNTIFS('Lançar execução'!$A$3:$A$1502,$A50,'Lançar execução'!$D$3:$D$1502,"Sim",'Lançar execução'!$B$3:$B$1502,"&gt;="&amp;DATE(Parâmetros!$C$5,12,1),'Lançar execução'!$B$3:$B$1502,"&lt;"&amp;DATE(Parâmetros!$C$5,13,1))&gt;=IFERROR(INDEX($C$72:$N$78,MATCH($B50,$A$72:$A$78,0),12),0),"OK",IF(COUNTIFS('Lançar execução'!$A$3:$A$1502,$A50,'Lançar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0" s="63" t="str">
        <f aca="false">IF($A50="","",IF(COUNTIF($C50:$N50,"OK")+COUNTIF($C50:$N50,"Parcial")+COUNTIF($C50:$N50,"Pendente")=0,"",COUNTIF($C50:$N50,"OK")/(COUNTIF($C50:$N50,"OK")+COUNTIF($C50:$N50,"Parcial")+COUNTIF($C50:$N50,"Pendente"))*100))</f>
        <v/>
      </c>
      <c r="P50" s="47" t="n">
        <f aca="false">IF($A50="",0,IF(INDEX($C50:$N50,Painel!$T$2)="Pendente",1,0))</f>
        <v>0</v>
      </c>
      <c r="Q50" s="0" t="str">
        <f aca="false">IF($P50=0,"",SUM($P$3:$P50))</f>
        <v/>
      </c>
    </row>
    <row r="51" customFormat="false" ht="18" hidden="false" customHeight="true" outlineLevel="0" collapsed="false">
      <c r="A51" s="60" t="n">
        <f aca="false">Equipamentos!$A51</f>
        <v>0</v>
      </c>
      <c r="B51" s="61" t="n">
        <f aca="false">Equipamentos!$C51</f>
        <v>0</v>
      </c>
      <c r="C51" s="62" t="str">
        <f aca="false">IF($A51="","",IF(DATE(Parâmetros!$C$5,2,1)-1&lt;Parâmetros!$C$7,"",IF(IFERROR(INDEX($C$72:$N$78,MATCH($B51,$A$72:$A$78,0),1),0)=0,"—",IF(COUNTIFS('Lançar execução'!$A$3:$A$1502,$A51,'Lançar execução'!$D$3:$D$1502,"Sim",'Lançar execução'!$B$3:$B$1502,"&gt;="&amp;DATE(Parâmetros!$C$5,1,1),'Lançar execução'!$B$3:$B$1502,"&lt;"&amp;DATE(Parâmetros!$C$5,2,1))&gt;=IFERROR(INDEX($C$72:$N$78,MATCH($B51,$A$72:$A$78,0),1),0),"OK",IF(COUNTIFS('Lançar execução'!$A$3:$A$1502,$A51,'Lançar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1" s="62" t="str">
        <f aca="false">IF($A51="","",IF(DATE(Parâmetros!$C$5,3,1)-1&lt;Parâmetros!$C$7,"",IF(IFERROR(INDEX($C$72:$N$78,MATCH($B51,$A$72:$A$78,0),2),0)=0,"—",IF(COUNTIFS('Lançar execução'!$A$3:$A$1502,$A51,'Lançar execução'!$D$3:$D$1502,"Sim",'Lançar execução'!$B$3:$B$1502,"&gt;="&amp;DATE(Parâmetros!$C$5,2,1),'Lançar execução'!$B$3:$B$1502,"&lt;"&amp;DATE(Parâmetros!$C$5,3,1))&gt;=IFERROR(INDEX($C$72:$N$78,MATCH($B51,$A$72:$A$78,0),2),0),"OK",IF(COUNTIFS('Lançar execução'!$A$3:$A$1502,$A51,'Lançar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1" s="62" t="str">
        <f aca="false">IF($A51="","",IF(DATE(Parâmetros!$C$5,4,1)-1&lt;Parâmetros!$C$7,"",IF(IFERROR(INDEX($C$72:$N$78,MATCH($B51,$A$72:$A$78,0),3),0)=0,"—",IF(COUNTIFS('Lançar execução'!$A$3:$A$1502,$A51,'Lançar execução'!$D$3:$D$1502,"Sim",'Lançar execução'!$B$3:$B$1502,"&gt;="&amp;DATE(Parâmetros!$C$5,3,1),'Lançar execução'!$B$3:$B$1502,"&lt;"&amp;DATE(Parâmetros!$C$5,4,1))&gt;=IFERROR(INDEX($C$72:$N$78,MATCH($B51,$A$72:$A$78,0),3),0),"OK",IF(COUNTIFS('Lançar execução'!$A$3:$A$1502,$A51,'Lançar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1" s="62" t="str">
        <f aca="false">IF($A51="","",IF(DATE(Parâmetros!$C$5,5,1)-1&lt;Parâmetros!$C$7,"",IF(IFERROR(INDEX($C$72:$N$78,MATCH($B51,$A$72:$A$78,0),4),0)=0,"—",IF(COUNTIFS('Lançar execução'!$A$3:$A$1502,$A51,'Lançar execução'!$D$3:$D$1502,"Sim",'Lançar execução'!$B$3:$B$1502,"&gt;="&amp;DATE(Parâmetros!$C$5,4,1),'Lançar execução'!$B$3:$B$1502,"&lt;"&amp;DATE(Parâmetros!$C$5,5,1))&gt;=IFERROR(INDEX($C$72:$N$78,MATCH($B51,$A$72:$A$78,0),4),0),"OK",IF(COUNTIFS('Lançar execução'!$A$3:$A$1502,$A51,'Lançar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1" s="62" t="str">
        <f aca="false">IF($A51="","",IF(DATE(Parâmetros!$C$5,6,1)-1&lt;Parâmetros!$C$7,"",IF(IFERROR(INDEX($C$72:$N$78,MATCH($B51,$A$72:$A$78,0),5),0)=0,"—",IF(COUNTIFS('Lançar execução'!$A$3:$A$1502,$A51,'Lançar execução'!$D$3:$D$1502,"Sim",'Lançar execução'!$B$3:$B$1502,"&gt;="&amp;DATE(Parâmetros!$C$5,5,1),'Lançar execução'!$B$3:$B$1502,"&lt;"&amp;DATE(Parâmetros!$C$5,6,1))&gt;=IFERROR(INDEX($C$72:$N$78,MATCH($B51,$A$72:$A$78,0),5),0),"OK",IF(COUNTIFS('Lançar execução'!$A$3:$A$1502,$A51,'Lançar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1" s="62" t="str">
        <f aca="false">IF($A51="","",IF(DATE(Parâmetros!$C$5,7,1)-1&lt;Parâmetros!$C$7,"",IF(IFERROR(INDEX($C$72:$N$78,MATCH($B51,$A$72:$A$78,0),6),0)=0,"—",IF(COUNTIFS('Lançar execução'!$A$3:$A$1502,$A51,'Lançar execução'!$D$3:$D$1502,"Sim",'Lançar execução'!$B$3:$B$1502,"&gt;="&amp;DATE(Parâmetros!$C$5,6,1),'Lançar execução'!$B$3:$B$1502,"&lt;"&amp;DATE(Parâmetros!$C$5,7,1))&gt;=IFERROR(INDEX($C$72:$N$78,MATCH($B51,$A$72:$A$78,0),6),0),"OK",IF(COUNTIFS('Lançar execução'!$A$3:$A$1502,$A51,'Lançar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1" s="62" t="str">
        <f aca="false">IF($A51="","",IF(DATE(Parâmetros!$C$5,8,1)-1&lt;Parâmetros!$C$7,"",IF(IFERROR(INDEX($C$72:$N$78,MATCH($B51,$A$72:$A$78,0),7),0)=0,"—",IF(COUNTIFS('Lançar execução'!$A$3:$A$1502,$A51,'Lançar execução'!$D$3:$D$1502,"Sim",'Lançar execução'!$B$3:$B$1502,"&gt;="&amp;DATE(Parâmetros!$C$5,7,1),'Lançar execução'!$B$3:$B$1502,"&lt;"&amp;DATE(Parâmetros!$C$5,8,1))&gt;=IFERROR(INDEX($C$72:$N$78,MATCH($B51,$A$72:$A$78,0),7),0),"OK",IF(COUNTIFS('Lançar execução'!$A$3:$A$1502,$A51,'Lançar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1" s="62" t="str">
        <f aca="false">IF($A51="","",IF(DATE(Parâmetros!$C$5,9,1)-1&lt;Parâmetros!$C$7,"",IF(IFERROR(INDEX($C$72:$N$78,MATCH($B51,$A$72:$A$78,0),8),0)=0,"—",IF(COUNTIFS('Lançar execução'!$A$3:$A$1502,$A51,'Lançar execução'!$D$3:$D$1502,"Sim",'Lançar execução'!$B$3:$B$1502,"&gt;="&amp;DATE(Parâmetros!$C$5,8,1),'Lançar execução'!$B$3:$B$1502,"&lt;"&amp;DATE(Parâmetros!$C$5,9,1))&gt;=IFERROR(INDEX($C$72:$N$78,MATCH($B51,$A$72:$A$78,0),8),0),"OK",IF(COUNTIFS('Lançar execução'!$A$3:$A$1502,$A51,'Lançar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1" s="62" t="str">
        <f aca="false">IF($A51="","",IF(DATE(Parâmetros!$C$5,10,1)-1&lt;Parâmetros!$C$7,"",IF(IFERROR(INDEX($C$72:$N$78,MATCH($B51,$A$72:$A$78,0),9),0)=0,"—",IF(COUNTIFS('Lançar execução'!$A$3:$A$1502,$A51,'Lançar execução'!$D$3:$D$1502,"Sim",'Lançar execução'!$B$3:$B$1502,"&gt;="&amp;DATE(Parâmetros!$C$5,9,1),'Lançar execução'!$B$3:$B$1502,"&lt;"&amp;DATE(Parâmetros!$C$5,10,1))&gt;=IFERROR(INDEX($C$72:$N$78,MATCH($B51,$A$72:$A$78,0),9),0),"OK",IF(COUNTIFS('Lançar execução'!$A$3:$A$1502,$A51,'Lançar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1" s="62" t="str">
        <f aca="false">IF($A51="","",IF(DATE(Parâmetros!$C$5,11,1)-1&lt;Parâmetros!$C$7,"",IF(IFERROR(INDEX($C$72:$N$78,MATCH($B51,$A$72:$A$78,0),10),0)=0,"—",IF(COUNTIFS('Lançar execução'!$A$3:$A$1502,$A51,'Lançar execução'!$D$3:$D$1502,"Sim",'Lançar execução'!$B$3:$B$1502,"&gt;="&amp;DATE(Parâmetros!$C$5,10,1),'Lançar execução'!$B$3:$B$1502,"&lt;"&amp;DATE(Parâmetros!$C$5,11,1))&gt;=IFERROR(INDEX($C$72:$N$78,MATCH($B51,$A$72:$A$78,0),10),0),"OK",IF(COUNTIFS('Lançar execução'!$A$3:$A$1502,$A51,'Lançar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1" s="62" t="str">
        <f aca="false">IF($A51="","",IF(DATE(Parâmetros!$C$5,12,1)-1&lt;Parâmetros!$C$7,"",IF(IFERROR(INDEX($C$72:$N$78,MATCH($B51,$A$72:$A$78,0),11),0)=0,"—",IF(COUNTIFS('Lançar execução'!$A$3:$A$1502,$A51,'Lançar execução'!$D$3:$D$1502,"Sim",'Lançar execução'!$B$3:$B$1502,"&gt;="&amp;DATE(Parâmetros!$C$5,11,1),'Lançar execução'!$B$3:$B$1502,"&lt;"&amp;DATE(Parâmetros!$C$5,12,1))&gt;=IFERROR(INDEX($C$72:$N$78,MATCH($B51,$A$72:$A$78,0),11),0),"OK",IF(COUNTIFS('Lançar execução'!$A$3:$A$1502,$A51,'Lançar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1" s="62" t="str">
        <f aca="false">IF($A51="","",IF(DATE(Parâmetros!$C$5,13,1)-1&lt;Parâmetros!$C$7,"",IF(IFERROR(INDEX($C$72:$N$78,MATCH($B51,$A$72:$A$78,0),12),0)=0,"—",IF(COUNTIFS('Lançar execução'!$A$3:$A$1502,$A51,'Lançar execução'!$D$3:$D$1502,"Sim",'Lançar execução'!$B$3:$B$1502,"&gt;="&amp;DATE(Parâmetros!$C$5,12,1),'Lançar execução'!$B$3:$B$1502,"&lt;"&amp;DATE(Parâmetros!$C$5,13,1))&gt;=IFERROR(INDEX($C$72:$N$78,MATCH($B51,$A$72:$A$78,0),12),0),"OK",IF(COUNTIFS('Lançar execução'!$A$3:$A$1502,$A51,'Lançar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1" s="63" t="str">
        <f aca="false">IF($A51="","",IF(COUNTIF($C51:$N51,"OK")+COUNTIF($C51:$N51,"Parcial")+COUNTIF($C51:$N51,"Pendente")=0,"",COUNTIF($C51:$N51,"OK")/(COUNTIF($C51:$N51,"OK")+COUNTIF($C51:$N51,"Parcial")+COUNTIF($C51:$N51,"Pendente"))*100))</f>
        <v/>
      </c>
      <c r="P51" s="47" t="n">
        <f aca="false">IF($A51="",0,IF(INDEX($C51:$N51,Painel!$T$2)="Pendente",1,0))</f>
        <v>0</v>
      </c>
      <c r="Q51" s="0" t="str">
        <f aca="false">IF($P51=0,"",SUM($P$3:$P51))</f>
        <v/>
      </c>
    </row>
    <row r="52" customFormat="false" ht="18" hidden="false" customHeight="true" outlineLevel="0" collapsed="false">
      <c r="A52" s="60" t="n">
        <f aca="false">Equipamentos!$A52</f>
        <v>0</v>
      </c>
      <c r="B52" s="61" t="n">
        <f aca="false">Equipamentos!$C52</f>
        <v>0</v>
      </c>
      <c r="C52" s="62" t="str">
        <f aca="false">IF($A52="","",IF(DATE(Parâmetros!$C$5,2,1)-1&lt;Parâmetros!$C$7,"",IF(IFERROR(INDEX($C$72:$N$78,MATCH($B52,$A$72:$A$78,0),1),0)=0,"—",IF(COUNTIFS('Lançar execução'!$A$3:$A$1502,$A52,'Lançar execução'!$D$3:$D$1502,"Sim",'Lançar execução'!$B$3:$B$1502,"&gt;="&amp;DATE(Parâmetros!$C$5,1,1),'Lançar execução'!$B$3:$B$1502,"&lt;"&amp;DATE(Parâmetros!$C$5,2,1))&gt;=IFERROR(INDEX($C$72:$N$78,MATCH($B52,$A$72:$A$78,0),1),0),"OK",IF(COUNTIFS('Lançar execução'!$A$3:$A$1502,$A52,'Lançar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2" s="62" t="str">
        <f aca="false">IF($A52="","",IF(DATE(Parâmetros!$C$5,3,1)-1&lt;Parâmetros!$C$7,"",IF(IFERROR(INDEX($C$72:$N$78,MATCH($B52,$A$72:$A$78,0),2),0)=0,"—",IF(COUNTIFS('Lançar execução'!$A$3:$A$1502,$A52,'Lançar execução'!$D$3:$D$1502,"Sim",'Lançar execução'!$B$3:$B$1502,"&gt;="&amp;DATE(Parâmetros!$C$5,2,1),'Lançar execução'!$B$3:$B$1502,"&lt;"&amp;DATE(Parâmetros!$C$5,3,1))&gt;=IFERROR(INDEX($C$72:$N$78,MATCH($B52,$A$72:$A$78,0),2),0),"OK",IF(COUNTIFS('Lançar execução'!$A$3:$A$1502,$A52,'Lançar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2" s="62" t="str">
        <f aca="false">IF($A52="","",IF(DATE(Parâmetros!$C$5,4,1)-1&lt;Parâmetros!$C$7,"",IF(IFERROR(INDEX($C$72:$N$78,MATCH($B52,$A$72:$A$78,0),3),0)=0,"—",IF(COUNTIFS('Lançar execução'!$A$3:$A$1502,$A52,'Lançar execução'!$D$3:$D$1502,"Sim",'Lançar execução'!$B$3:$B$1502,"&gt;="&amp;DATE(Parâmetros!$C$5,3,1),'Lançar execução'!$B$3:$B$1502,"&lt;"&amp;DATE(Parâmetros!$C$5,4,1))&gt;=IFERROR(INDEX($C$72:$N$78,MATCH($B52,$A$72:$A$78,0),3),0),"OK",IF(COUNTIFS('Lançar execução'!$A$3:$A$1502,$A52,'Lançar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2" s="62" t="str">
        <f aca="false">IF($A52="","",IF(DATE(Parâmetros!$C$5,5,1)-1&lt;Parâmetros!$C$7,"",IF(IFERROR(INDEX($C$72:$N$78,MATCH($B52,$A$72:$A$78,0),4),0)=0,"—",IF(COUNTIFS('Lançar execução'!$A$3:$A$1502,$A52,'Lançar execução'!$D$3:$D$1502,"Sim",'Lançar execução'!$B$3:$B$1502,"&gt;="&amp;DATE(Parâmetros!$C$5,4,1),'Lançar execução'!$B$3:$B$1502,"&lt;"&amp;DATE(Parâmetros!$C$5,5,1))&gt;=IFERROR(INDEX($C$72:$N$78,MATCH($B52,$A$72:$A$78,0),4),0),"OK",IF(COUNTIFS('Lançar execução'!$A$3:$A$1502,$A52,'Lançar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2" s="62" t="str">
        <f aca="false">IF($A52="","",IF(DATE(Parâmetros!$C$5,6,1)-1&lt;Parâmetros!$C$7,"",IF(IFERROR(INDEX($C$72:$N$78,MATCH($B52,$A$72:$A$78,0),5),0)=0,"—",IF(COUNTIFS('Lançar execução'!$A$3:$A$1502,$A52,'Lançar execução'!$D$3:$D$1502,"Sim",'Lançar execução'!$B$3:$B$1502,"&gt;="&amp;DATE(Parâmetros!$C$5,5,1),'Lançar execução'!$B$3:$B$1502,"&lt;"&amp;DATE(Parâmetros!$C$5,6,1))&gt;=IFERROR(INDEX($C$72:$N$78,MATCH($B52,$A$72:$A$78,0),5),0),"OK",IF(COUNTIFS('Lançar execução'!$A$3:$A$1502,$A52,'Lançar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2" s="62" t="str">
        <f aca="false">IF($A52="","",IF(DATE(Parâmetros!$C$5,7,1)-1&lt;Parâmetros!$C$7,"",IF(IFERROR(INDEX($C$72:$N$78,MATCH($B52,$A$72:$A$78,0),6),0)=0,"—",IF(COUNTIFS('Lançar execução'!$A$3:$A$1502,$A52,'Lançar execução'!$D$3:$D$1502,"Sim",'Lançar execução'!$B$3:$B$1502,"&gt;="&amp;DATE(Parâmetros!$C$5,6,1),'Lançar execução'!$B$3:$B$1502,"&lt;"&amp;DATE(Parâmetros!$C$5,7,1))&gt;=IFERROR(INDEX($C$72:$N$78,MATCH($B52,$A$72:$A$78,0),6),0),"OK",IF(COUNTIFS('Lançar execução'!$A$3:$A$1502,$A52,'Lançar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2" s="62" t="str">
        <f aca="false">IF($A52="","",IF(DATE(Parâmetros!$C$5,8,1)-1&lt;Parâmetros!$C$7,"",IF(IFERROR(INDEX($C$72:$N$78,MATCH($B52,$A$72:$A$78,0),7),0)=0,"—",IF(COUNTIFS('Lançar execução'!$A$3:$A$1502,$A52,'Lançar execução'!$D$3:$D$1502,"Sim",'Lançar execução'!$B$3:$B$1502,"&gt;="&amp;DATE(Parâmetros!$C$5,7,1),'Lançar execução'!$B$3:$B$1502,"&lt;"&amp;DATE(Parâmetros!$C$5,8,1))&gt;=IFERROR(INDEX($C$72:$N$78,MATCH($B52,$A$72:$A$78,0),7),0),"OK",IF(COUNTIFS('Lançar execução'!$A$3:$A$1502,$A52,'Lançar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2" s="62" t="str">
        <f aca="false">IF($A52="","",IF(DATE(Parâmetros!$C$5,9,1)-1&lt;Parâmetros!$C$7,"",IF(IFERROR(INDEX($C$72:$N$78,MATCH($B52,$A$72:$A$78,0),8),0)=0,"—",IF(COUNTIFS('Lançar execução'!$A$3:$A$1502,$A52,'Lançar execução'!$D$3:$D$1502,"Sim",'Lançar execução'!$B$3:$B$1502,"&gt;="&amp;DATE(Parâmetros!$C$5,8,1),'Lançar execução'!$B$3:$B$1502,"&lt;"&amp;DATE(Parâmetros!$C$5,9,1))&gt;=IFERROR(INDEX($C$72:$N$78,MATCH($B52,$A$72:$A$78,0),8),0),"OK",IF(COUNTIFS('Lançar execução'!$A$3:$A$1502,$A52,'Lançar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2" s="62" t="str">
        <f aca="false">IF($A52="","",IF(DATE(Parâmetros!$C$5,10,1)-1&lt;Parâmetros!$C$7,"",IF(IFERROR(INDEX($C$72:$N$78,MATCH($B52,$A$72:$A$78,0),9),0)=0,"—",IF(COUNTIFS('Lançar execução'!$A$3:$A$1502,$A52,'Lançar execução'!$D$3:$D$1502,"Sim",'Lançar execução'!$B$3:$B$1502,"&gt;="&amp;DATE(Parâmetros!$C$5,9,1),'Lançar execução'!$B$3:$B$1502,"&lt;"&amp;DATE(Parâmetros!$C$5,10,1))&gt;=IFERROR(INDEX($C$72:$N$78,MATCH($B52,$A$72:$A$78,0),9),0),"OK",IF(COUNTIFS('Lançar execução'!$A$3:$A$1502,$A52,'Lançar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2" s="62" t="str">
        <f aca="false">IF($A52="","",IF(DATE(Parâmetros!$C$5,11,1)-1&lt;Parâmetros!$C$7,"",IF(IFERROR(INDEX($C$72:$N$78,MATCH($B52,$A$72:$A$78,0),10),0)=0,"—",IF(COUNTIFS('Lançar execução'!$A$3:$A$1502,$A52,'Lançar execução'!$D$3:$D$1502,"Sim",'Lançar execução'!$B$3:$B$1502,"&gt;="&amp;DATE(Parâmetros!$C$5,10,1),'Lançar execução'!$B$3:$B$1502,"&lt;"&amp;DATE(Parâmetros!$C$5,11,1))&gt;=IFERROR(INDEX($C$72:$N$78,MATCH($B52,$A$72:$A$78,0),10),0),"OK",IF(COUNTIFS('Lançar execução'!$A$3:$A$1502,$A52,'Lançar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2" s="62" t="str">
        <f aca="false">IF($A52="","",IF(DATE(Parâmetros!$C$5,12,1)-1&lt;Parâmetros!$C$7,"",IF(IFERROR(INDEX($C$72:$N$78,MATCH($B52,$A$72:$A$78,0),11),0)=0,"—",IF(COUNTIFS('Lançar execução'!$A$3:$A$1502,$A52,'Lançar execução'!$D$3:$D$1502,"Sim",'Lançar execução'!$B$3:$B$1502,"&gt;="&amp;DATE(Parâmetros!$C$5,11,1),'Lançar execução'!$B$3:$B$1502,"&lt;"&amp;DATE(Parâmetros!$C$5,12,1))&gt;=IFERROR(INDEX($C$72:$N$78,MATCH($B52,$A$72:$A$78,0),11),0),"OK",IF(COUNTIFS('Lançar execução'!$A$3:$A$1502,$A52,'Lançar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2" s="62" t="str">
        <f aca="false">IF($A52="","",IF(DATE(Parâmetros!$C$5,13,1)-1&lt;Parâmetros!$C$7,"",IF(IFERROR(INDEX($C$72:$N$78,MATCH($B52,$A$72:$A$78,0),12),0)=0,"—",IF(COUNTIFS('Lançar execução'!$A$3:$A$1502,$A52,'Lançar execução'!$D$3:$D$1502,"Sim",'Lançar execução'!$B$3:$B$1502,"&gt;="&amp;DATE(Parâmetros!$C$5,12,1),'Lançar execução'!$B$3:$B$1502,"&lt;"&amp;DATE(Parâmetros!$C$5,13,1))&gt;=IFERROR(INDEX($C$72:$N$78,MATCH($B52,$A$72:$A$78,0),12),0),"OK",IF(COUNTIFS('Lançar execução'!$A$3:$A$1502,$A52,'Lançar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2" s="63" t="str">
        <f aca="false">IF($A52="","",IF(COUNTIF($C52:$N52,"OK")+COUNTIF($C52:$N52,"Parcial")+COUNTIF($C52:$N52,"Pendente")=0,"",COUNTIF($C52:$N52,"OK")/(COUNTIF($C52:$N52,"OK")+COUNTIF($C52:$N52,"Parcial")+COUNTIF($C52:$N52,"Pendente"))*100))</f>
        <v/>
      </c>
      <c r="P52" s="47" t="n">
        <f aca="false">IF($A52="",0,IF(INDEX($C52:$N52,Painel!$T$2)="Pendente",1,0))</f>
        <v>0</v>
      </c>
      <c r="Q52" s="0" t="str">
        <f aca="false">IF($P52=0,"",SUM($P$3:$P52))</f>
        <v/>
      </c>
    </row>
    <row r="53" customFormat="false" ht="18" hidden="false" customHeight="true" outlineLevel="0" collapsed="false">
      <c r="A53" s="60" t="n">
        <f aca="false">Equipamentos!$A53</f>
        <v>0</v>
      </c>
      <c r="B53" s="61" t="n">
        <f aca="false">Equipamentos!$C53</f>
        <v>0</v>
      </c>
      <c r="C53" s="62" t="str">
        <f aca="false">IF($A53="","",IF(DATE(Parâmetros!$C$5,2,1)-1&lt;Parâmetros!$C$7,"",IF(IFERROR(INDEX($C$72:$N$78,MATCH($B53,$A$72:$A$78,0),1),0)=0,"—",IF(COUNTIFS('Lançar execução'!$A$3:$A$1502,$A53,'Lançar execução'!$D$3:$D$1502,"Sim",'Lançar execução'!$B$3:$B$1502,"&gt;="&amp;DATE(Parâmetros!$C$5,1,1),'Lançar execução'!$B$3:$B$1502,"&lt;"&amp;DATE(Parâmetros!$C$5,2,1))&gt;=IFERROR(INDEX($C$72:$N$78,MATCH($B53,$A$72:$A$78,0),1),0),"OK",IF(COUNTIFS('Lançar execução'!$A$3:$A$1502,$A53,'Lançar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3" s="62" t="str">
        <f aca="false">IF($A53="","",IF(DATE(Parâmetros!$C$5,3,1)-1&lt;Parâmetros!$C$7,"",IF(IFERROR(INDEX($C$72:$N$78,MATCH($B53,$A$72:$A$78,0),2),0)=0,"—",IF(COUNTIFS('Lançar execução'!$A$3:$A$1502,$A53,'Lançar execução'!$D$3:$D$1502,"Sim",'Lançar execução'!$B$3:$B$1502,"&gt;="&amp;DATE(Parâmetros!$C$5,2,1),'Lançar execução'!$B$3:$B$1502,"&lt;"&amp;DATE(Parâmetros!$C$5,3,1))&gt;=IFERROR(INDEX($C$72:$N$78,MATCH($B53,$A$72:$A$78,0),2),0),"OK",IF(COUNTIFS('Lançar execução'!$A$3:$A$1502,$A53,'Lançar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3" s="62" t="str">
        <f aca="false">IF($A53="","",IF(DATE(Parâmetros!$C$5,4,1)-1&lt;Parâmetros!$C$7,"",IF(IFERROR(INDEX($C$72:$N$78,MATCH($B53,$A$72:$A$78,0),3),0)=0,"—",IF(COUNTIFS('Lançar execução'!$A$3:$A$1502,$A53,'Lançar execução'!$D$3:$D$1502,"Sim",'Lançar execução'!$B$3:$B$1502,"&gt;="&amp;DATE(Parâmetros!$C$5,3,1),'Lançar execução'!$B$3:$B$1502,"&lt;"&amp;DATE(Parâmetros!$C$5,4,1))&gt;=IFERROR(INDEX($C$72:$N$78,MATCH($B53,$A$72:$A$78,0),3),0),"OK",IF(COUNTIFS('Lançar execução'!$A$3:$A$1502,$A53,'Lançar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3" s="62" t="str">
        <f aca="false">IF($A53="","",IF(DATE(Parâmetros!$C$5,5,1)-1&lt;Parâmetros!$C$7,"",IF(IFERROR(INDEX($C$72:$N$78,MATCH($B53,$A$72:$A$78,0),4),0)=0,"—",IF(COUNTIFS('Lançar execução'!$A$3:$A$1502,$A53,'Lançar execução'!$D$3:$D$1502,"Sim",'Lançar execução'!$B$3:$B$1502,"&gt;="&amp;DATE(Parâmetros!$C$5,4,1),'Lançar execução'!$B$3:$B$1502,"&lt;"&amp;DATE(Parâmetros!$C$5,5,1))&gt;=IFERROR(INDEX($C$72:$N$78,MATCH($B53,$A$72:$A$78,0),4),0),"OK",IF(COUNTIFS('Lançar execução'!$A$3:$A$1502,$A53,'Lançar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3" s="62" t="str">
        <f aca="false">IF($A53="","",IF(DATE(Parâmetros!$C$5,6,1)-1&lt;Parâmetros!$C$7,"",IF(IFERROR(INDEX($C$72:$N$78,MATCH($B53,$A$72:$A$78,0),5),0)=0,"—",IF(COUNTIFS('Lançar execução'!$A$3:$A$1502,$A53,'Lançar execução'!$D$3:$D$1502,"Sim",'Lançar execução'!$B$3:$B$1502,"&gt;="&amp;DATE(Parâmetros!$C$5,5,1),'Lançar execução'!$B$3:$B$1502,"&lt;"&amp;DATE(Parâmetros!$C$5,6,1))&gt;=IFERROR(INDEX($C$72:$N$78,MATCH($B53,$A$72:$A$78,0),5),0),"OK",IF(COUNTIFS('Lançar execução'!$A$3:$A$1502,$A53,'Lançar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3" s="62" t="str">
        <f aca="false">IF($A53="","",IF(DATE(Parâmetros!$C$5,7,1)-1&lt;Parâmetros!$C$7,"",IF(IFERROR(INDEX($C$72:$N$78,MATCH($B53,$A$72:$A$78,0),6),0)=0,"—",IF(COUNTIFS('Lançar execução'!$A$3:$A$1502,$A53,'Lançar execução'!$D$3:$D$1502,"Sim",'Lançar execução'!$B$3:$B$1502,"&gt;="&amp;DATE(Parâmetros!$C$5,6,1),'Lançar execução'!$B$3:$B$1502,"&lt;"&amp;DATE(Parâmetros!$C$5,7,1))&gt;=IFERROR(INDEX($C$72:$N$78,MATCH($B53,$A$72:$A$78,0),6),0),"OK",IF(COUNTIFS('Lançar execução'!$A$3:$A$1502,$A53,'Lançar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3" s="62" t="str">
        <f aca="false">IF($A53="","",IF(DATE(Parâmetros!$C$5,8,1)-1&lt;Parâmetros!$C$7,"",IF(IFERROR(INDEX($C$72:$N$78,MATCH($B53,$A$72:$A$78,0),7),0)=0,"—",IF(COUNTIFS('Lançar execução'!$A$3:$A$1502,$A53,'Lançar execução'!$D$3:$D$1502,"Sim",'Lançar execução'!$B$3:$B$1502,"&gt;="&amp;DATE(Parâmetros!$C$5,7,1),'Lançar execução'!$B$3:$B$1502,"&lt;"&amp;DATE(Parâmetros!$C$5,8,1))&gt;=IFERROR(INDEX($C$72:$N$78,MATCH($B53,$A$72:$A$78,0),7),0),"OK",IF(COUNTIFS('Lançar execução'!$A$3:$A$1502,$A53,'Lançar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3" s="62" t="str">
        <f aca="false">IF($A53="","",IF(DATE(Parâmetros!$C$5,9,1)-1&lt;Parâmetros!$C$7,"",IF(IFERROR(INDEX($C$72:$N$78,MATCH($B53,$A$72:$A$78,0),8),0)=0,"—",IF(COUNTIFS('Lançar execução'!$A$3:$A$1502,$A53,'Lançar execução'!$D$3:$D$1502,"Sim",'Lançar execução'!$B$3:$B$1502,"&gt;="&amp;DATE(Parâmetros!$C$5,8,1),'Lançar execução'!$B$3:$B$1502,"&lt;"&amp;DATE(Parâmetros!$C$5,9,1))&gt;=IFERROR(INDEX($C$72:$N$78,MATCH($B53,$A$72:$A$78,0),8),0),"OK",IF(COUNTIFS('Lançar execução'!$A$3:$A$1502,$A53,'Lançar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3" s="62" t="str">
        <f aca="false">IF($A53="","",IF(DATE(Parâmetros!$C$5,10,1)-1&lt;Parâmetros!$C$7,"",IF(IFERROR(INDEX($C$72:$N$78,MATCH($B53,$A$72:$A$78,0),9),0)=0,"—",IF(COUNTIFS('Lançar execução'!$A$3:$A$1502,$A53,'Lançar execução'!$D$3:$D$1502,"Sim",'Lançar execução'!$B$3:$B$1502,"&gt;="&amp;DATE(Parâmetros!$C$5,9,1),'Lançar execução'!$B$3:$B$1502,"&lt;"&amp;DATE(Parâmetros!$C$5,10,1))&gt;=IFERROR(INDEX($C$72:$N$78,MATCH($B53,$A$72:$A$78,0),9),0),"OK",IF(COUNTIFS('Lançar execução'!$A$3:$A$1502,$A53,'Lançar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3" s="62" t="str">
        <f aca="false">IF($A53="","",IF(DATE(Parâmetros!$C$5,11,1)-1&lt;Parâmetros!$C$7,"",IF(IFERROR(INDEX($C$72:$N$78,MATCH($B53,$A$72:$A$78,0),10),0)=0,"—",IF(COUNTIFS('Lançar execução'!$A$3:$A$1502,$A53,'Lançar execução'!$D$3:$D$1502,"Sim",'Lançar execução'!$B$3:$B$1502,"&gt;="&amp;DATE(Parâmetros!$C$5,10,1),'Lançar execução'!$B$3:$B$1502,"&lt;"&amp;DATE(Parâmetros!$C$5,11,1))&gt;=IFERROR(INDEX($C$72:$N$78,MATCH($B53,$A$72:$A$78,0),10),0),"OK",IF(COUNTIFS('Lançar execução'!$A$3:$A$1502,$A53,'Lançar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3" s="62" t="str">
        <f aca="false">IF($A53="","",IF(DATE(Parâmetros!$C$5,12,1)-1&lt;Parâmetros!$C$7,"",IF(IFERROR(INDEX($C$72:$N$78,MATCH($B53,$A$72:$A$78,0),11),0)=0,"—",IF(COUNTIFS('Lançar execução'!$A$3:$A$1502,$A53,'Lançar execução'!$D$3:$D$1502,"Sim",'Lançar execução'!$B$3:$B$1502,"&gt;="&amp;DATE(Parâmetros!$C$5,11,1),'Lançar execução'!$B$3:$B$1502,"&lt;"&amp;DATE(Parâmetros!$C$5,12,1))&gt;=IFERROR(INDEX($C$72:$N$78,MATCH($B53,$A$72:$A$78,0),11),0),"OK",IF(COUNTIFS('Lançar execução'!$A$3:$A$1502,$A53,'Lançar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3" s="62" t="str">
        <f aca="false">IF($A53="","",IF(DATE(Parâmetros!$C$5,13,1)-1&lt;Parâmetros!$C$7,"",IF(IFERROR(INDEX($C$72:$N$78,MATCH($B53,$A$72:$A$78,0),12),0)=0,"—",IF(COUNTIFS('Lançar execução'!$A$3:$A$1502,$A53,'Lançar execução'!$D$3:$D$1502,"Sim",'Lançar execução'!$B$3:$B$1502,"&gt;="&amp;DATE(Parâmetros!$C$5,12,1),'Lançar execução'!$B$3:$B$1502,"&lt;"&amp;DATE(Parâmetros!$C$5,13,1))&gt;=IFERROR(INDEX($C$72:$N$78,MATCH($B53,$A$72:$A$78,0),12),0),"OK",IF(COUNTIFS('Lançar execução'!$A$3:$A$1502,$A53,'Lançar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3" s="63" t="str">
        <f aca="false">IF($A53="","",IF(COUNTIF($C53:$N53,"OK")+COUNTIF($C53:$N53,"Parcial")+COUNTIF($C53:$N53,"Pendente")=0,"",COUNTIF($C53:$N53,"OK")/(COUNTIF($C53:$N53,"OK")+COUNTIF($C53:$N53,"Parcial")+COUNTIF($C53:$N53,"Pendente"))*100))</f>
        <v/>
      </c>
      <c r="P53" s="47" t="n">
        <f aca="false">IF($A53="",0,IF(INDEX($C53:$N53,Painel!$T$2)="Pendente",1,0))</f>
        <v>0</v>
      </c>
      <c r="Q53" s="0" t="str">
        <f aca="false">IF($P53=0,"",SUM($P$3:$P53))</f>
        <v/>
      </c>
    </row>
    <row r="54" customFormat="false" ht="18" hidden="false" customHeight="true" outlineLevel="0" collapsed="false">
      <c r="A54" s="60" t="n">
        <f aca="false">Equipamentos!$A54</f>
        <v>0</v>
      </c>
      <c r="B54" s="61" t="n">
        <f aca="false">Equipamentos!$C54</f>
        <v>0</v>
      </c>
      <c r="C54" s="62" t="str">
        <f aca="false">IF($A54="","",IF(DATE(Parâmetros!$C$5,2,1)-1&lt;Parâmetros!$C$7,"",IF(IFERROR(INDEX($C$72:$N$78,MATCH($B54,$A$72:$A$78,0),1),0)=0,"—",IF(COUNTIFS('Lançar execução'!$A$3:$A$1502,$A54,'Lançar execução'!$D$3:$D$1502,"Sim",'Lançar execução'!$B$3:$B$1502,"&gt;="&amp;DATE(Parâmetros!$C$5,1,1),'Lançar execução'!$B$3:$B$1502,"&lt;"&amp;DATE(Parâmetros!$C$5,2,1))&gt;=IFERROR(INDEX($C$72:$N$78,MATCH($B54,$A$72:$A$78,0),1),0),"OK",IF(COUNTIFS('Lançar execução'!$A$3:$A$1502,$A54,'Lançar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4" s="62" t="str">
        <f aca="false">IF($A54="","",IF(DATE(Parâmetros!$C$5,3,1)-1&lt;Parâmetros!$C$7,"",IF(IFERROR(INDEX($C$72:$N$78,MATCH($B54,$A$72:$A$78,0),2),0)=0,"—",IF(COUNTIFS('Lançar execução'!$A$3:$A$1502,$A54,'Lançar execução'!$D$3:$D$1502,"Sim",'Lançar execução'!$B$3:$B$1502,"&gt;="&amp;DATE(Parâmetros!$C$5,2,1),'Lançar execução'!$B$3:$B$1502,"&lt;"&amp;DATE(Parâmetros!$C$5,3,1))&gt;=IFERROR(INDEX($C$72:$N$78,MATCH($B54,$A$72:$A$78,0),2),0),"OK",IF(COUNTIFS('Lançar execução'!$A$3:$A$1502,$A54,'Lançar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4" s="62" t="str">
        <f aca="false">IF($A54="","",IF(DATE(Parâmetros!$C$5,4,1)-1&lt;Parâmetros!$C$7,"",IF(IFERROR(INDEX($C$72:$N$78,MATCH($B54,$A$72:$A$78,0),3),0)=0,"—",IF(COUNTIFS('Lançar execução'!$A$3:$A$1502,$A54,'Lançar execução'!$D$3:$D$1502,"Sim",'Lançar execução'!$B$3:$B$1502,"&gt;="&amp;DATE(Parâmetros!$C$5,3,1),'Lançar execução'!$B$3:$B$1502,"&lt;"&amp;DATE(Parâmetros!$C$5,4,1))&gt;=IFERROR(INDEX($C$72:$N$78,MATCH($B54,$A$72:$A$78,0),3),0),"OK",IF(COUNTIFS('Lançar execução'!$A$3:$A$1502,$A54,'Lançar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4" s="62" t="str">
        <f aca="false">IF($A54="","",IF(DATE(Parâmetros!$C$5,5,1)-1&lt;Parâmetros!$C$7,"",IF(IFERROR(INDEX($C$72:$N$78,MATCH($B54,$A$72:$A$78,0),4),0)=0,"—",IF(COUNTIFS('Lançar execução'!$A$3:$A$1502,$A54,'Lançar execução'!$D$3:$D$1502,"Sim",'Lançar execução'!$B$3:$B$1502,"&gt;="&amp;DATE(Parâmetros!$C$5,4,1),'Lançar execução'!$B$3:$B$1502,"&lt;"&amp;DATE(Parâmetros!$C$5,5,1))&gt;=IFERROR(INDEX($C$72:$N$78,MATCH($B54,$A$72:$A$78,0),4),0),"OK",IF(COUNTIFS('Lançar execução'!$A$3:$A$1502,$A54,'Lançar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4" s="62" t="str">
        <f aca="false">IF($A54="","",IF(DATE(Parâmetros!$C$5,6,1)-1&lt;Parâmetros!$C$7,"",IF(IFERROR(INDEX($C$72:$N$78,MATCH($B54,$A$72:$A$78,0),5),0)=0,"—",IF(COUNTIFS('Lançar execução'!$A$3:$A$1502,$A54,'Lançar execução'!$D$3:$D$1502,"Sim",'Lançar execução'!$B$3:$B$1502,"&gt;="&amp;DATE(Parâmetros!$C$5,5,1),'Lançar execução'!$B$3:$B$1502,"&lt;"&amp;DATE(Parâmetros!$C$5,6,1))&gt;=IFERROR(INDEX($C$72:$N$78,MATCH($B54,$A$72:$A$78,0),5),0),"OK",IF(COUNTIFS('Lançar execução'!$A$3:$A$1502,$A54,'Lançar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4" s="62" t="str">
        <f aca="false">IF($A54="","",IF(DATE(Parâmetros!$C$5,7,1)-1&lt;Parâmetros!$C$7,"",IF(IFERROR(INDEX($C$72:$N$78,MATCH($B54,$A$72:$A$78,0),6),0)=0,"—",IF(COUNTIFS('Lançar execução'!$A$3:$A$1502,$A54,'Lançar execução'!$D$3:$D$1502,"Sim",'Lançar execução'!$B$3:$B$1502,"&gt;="&amp;DATE(Parâmetros!$C$5,6,1),'Lançar execução'!$B$3:$B$1502,"&lt;"&amp;DATE(Parâmetros!$C$5,7,1))&gt;=IFERROR(INDEX($C$72:$N$78,MATCH($B54,$A$72:$A$78,0),6),0),"OK",IF(COUNTIFS('Lançar execução'!$A$3:$A$1502,$A54,'Lançar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4" s="62" t="str">
        <f aca="false">IF($A54="","",IF(DATE(Parâmetros!$C$5,8,1)-1&lt;Parâmetros!$C$7,"",IF(IFERROR(INDEX($C$72:$N$78,MATCH($B54,$A$72:$A$78,0),7),0)=0,"—",IF(COUNTIFS('Lançar execução'!$A$3:$A$1502,$A54,'Lançar execução'!$D$3:$D$1502,"Sim",'Lançar execução'!$B$3:$B$1502,"&gt;="&amp;DATE(Parâmetros!$C$5,7,1),'Lançar execução'!$B$3:$B$1502,"&lt;"&amp;DATE(Parâmetros!$C$5,8,1))&gt;=IFERROR(INDEX($C$72:$N$78,MATCH($B54,$A$72:$A$78,0),7),0),"OK",IF(COUNTIFS('Lançar execução'!$A$3:$A$1502,$A54,'Lançar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4" s="62" t="str">
        <f aca="false">IF($A54="","",IF(DATE(Parâmetros!$C$5,9,1)-1&lt;Parâmetros!$C$7,"",IF(IFERROR(INDEX($C$72:$N$78,MATCH($B54,$A$72:$A$78,0),8),0)=0,"—",IF(COUNTIFS('Lançar execução'!$A$3:$A$1502,$A54,'Lançar execução'!$D$3:$D$1502,"Sim",'Lançar execução'!$B$3:$B$1502,"&gt;="&amp;DATE(Parâmetros!$C$5,8,1),'Lançar execução'!$B$3:$B$1502,"&lt;"&amp;DATE(Parâmetros!$C$5,9,1))&gt;=IFERROR(INDEX($C$72:$N$78,MATCH($B54,$A$72:$A$78,0),8),0),"OK",IF(COUNTIFS('Lançar execução'!$A$3:$A$1502,$A54,'Lançar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4" s="62" t="str">
        <f aca="false">IF($A54="","",IF(DATE(Parâmetros!$C$5,10,1)-1&lt;Parâmetros!$C$7,"",IF(IFERROR(INDEX($C$72:$N$78,MATCH($B54,$A$72:$A$78,0),9),0)=0,"—",IF(COUNTIFS('Lançar execução'!$A$3:$A$1502,$A54,'Lançar execução'!$D$3:$D$1502,"Sim",'Lançar execução'!$B$3:$B$1502,"&gt;="&amp;DATE(Parâmetros!$C$5,9,1),'Lançar execução'!$B$3:$B$1502,"&lt;"&amp;DATE(Parâmetros!$C$5,10,1))&gt;=IFERROR(INDEX($C$72:$N$78,MATCH($B54,$A$72:$A$78,0),9),0),"OK",IF(COUNTIFS('Lançar execução'!$A$3:$A$1502,$A54,'Lançar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4" s="62" t="str">
        <f aca="false">IF($A54="","",IF(DATE(Parâmetros!$C$5,11,1)-1&lt;Parâmetros!$C$7,"",IF(IFERROR(INDEX($C$72:$N$78,MATCH($B54,$A$72:$A$78,0),10),0)=0,"—",IF(COUNTIFS('Lançar execução'!$A$3:$A$1502,$A54,'Lançar execução'!$D$3:$D$1502,"Sim",'Lançar execução'!$B$3:$B$1502,"&gt;="&amp;DATE(Parâmetros!$C$5,10,1),'Lançar execução'!$B$3:$B$1502,"&lt;"&amp;DATE(Parâmetros!$C$5,11,1))&gt;=IFERROR(INDEX($C$72:$N$78,MATCH($B54,$A$72:$A$78,0),10),0),"OK",IF(COUNTIFS('Lançar execução'!$A$3:$A$1502,$A54,'Lançar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4" s="62" t="str">
        <f aca="false">IF($A54="","",IF(DATE(Parâmetros!$C$5,12,1)-1&lt;Parâmetros!$C$7,"",IF(IFERROR(INDEX($C$72:$N$78,MATCH($B54,$A$72:$A$78,0),11),0)=0,"—",IF(COUNTIFS('Lançar execução'!$A$3:$A$1502,$A54,'Lançar execução'!$D$3:$D$1502,"Sim",'Lançar execução'!$B$3:$B$1502,"&gt;="&amp;DATE(Parâmetros!$C$5,11,1),'Lançar execução'!$B$3:$B$1502,"&lt;"&amp;DATE(Parâmetros!$C$5,12,1))&gt;=IFERROR(INDEX($C$72:$N$78,MATCH($B54,$A$72:$A$78,0),11),0),"OK",IF(COUNTIFS('Lançar execução'!$A$3:$A$1502,$A54,'Lançar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4" s="62" t="str">
        <f aca="false">IF($A54="","",IF(DATE(Parâmetros!$C$5,13,1)-1&lt;Parâmetros!$C$7,"",IF(IFERROR(INDEX($C$72:$N$78,MATCH($B54,$A$72:$A$78,0),12),0)=0,"—",IF(COUNTIFS('Lançar execução'!$A$3:$A$1502,$A54,'Lançar execução'!$D$3:$D$1502,"Sim",'Lançar execução'!$B$3:$B$1502,"&gt;="&amp;DATE(Parâmetros!$C$5,12,1),'Lançar execução'!$B$3:$B$1502,"&lt;"&amp;DATE(Parâmetros!$C$5,13,1))&gt;=IFERROR(INDEX($C$72:$N$78,MATCH($B54,$A$72:$A$78,0),12),0),"OK",IF(COUNTIFS('Lançar execução'!$A$3:$A$1502,$A54,'Lançar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4" s="63" t="str">
        <f aca="false">IF($A54="","",IF(COUNTIF($C54:$N54,"OK")+COUNTIF($C54:$N54,"Parcial")+COUNTIF($C54:$N54,"Pendente")=0,"",COUNTIF($C54:$N54,"OK")/(COUNTIF($C54:$N54,"OK")+COUNTIF($C54:$N54,"Parcial")+COUNTIF($C54:$N54,"Pendente"))*100))</f>
        <v/>
      </c>
      <c r="P54" s="47" t="n">
        <f aca="false">IF($A54="",0,IF(INDEX($C54:$N54,Painel!$T$2)="Pendente",1,0))</f>
        <v>0</v>
      </c>
      <c r="Q54" s="0" t="str">
        <f aca="false">IF($P54=0,"",SUM($P$3:$P54))</f>
        <v/>
      </c>
    </row>
    <row r="55" customFormat="false" ht="18" hidden="false" customHeight="true" outlineLevel="0" collapsed="false">
      <c r="A55" s="60" t="n">
        <f aca="false">Equipamentos!$A55</f>
        <v>0</v>
      </c>
      <c r="B55" s="61" t="n">
        <f aca="false">Equipamentos!$C55</f>
        <v>0</v>
      </c>
      <c r="C55" s="62" t="str">
        <f aca="false">IF($A55="","",IF(DATE(Parâmetros!$C$5,2,1)-1&lt;Parâmetros!$C$7,"",IF(IFERROR(INDEX($C$72:$N$78,MATCH($B55,$A$72:$A$78,0),1),0)=0,"—",IF(COUNTIFS('Lançar execução'!$A$3:$A$1502,$A55,'Lançar execução'!$D$3:$D$1502,"Sim",'Lançar execução'!$B$3:$B$1502,"&gt;="&amp;DATE(Parâmetros!$C$5,1,1),'Lançar execução'!$B$3:$B$1502,"&lt;"&amp;DATE(Parâmetros!$C$5,2,1))&gt;=IFERROR(INDEX($C$72:$N$78,MATCH($B55,$A$72:$A$78,0),1),0),"OK",IF(COUNTIFS('Lançar execução'!$A$3:$A$1502,$A55,'Lançar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5" s="62" t="str">
        <f aca="false">IF($A55="","",IF(DATE(Parâmetros!$C$5,3,1)-1&lt;Parâmetros!$C$7,"",IF(IFERROR(INDEX($C$72:$N$78,MATCH($B55,$A$72:$A$78,0),2),0)=0,"—",IF(COUNTIFS('Lançar execução'!$A$3:$A$1502,$A55,'Lançar execução'!$D$3:$D$1502,"Sim",'Lançar execução'!$B$3:$B$1502,"&gt;="&amp;DATE(Parâmetros!$C$5,2,1),'Lançar execução'!$B$3:$B$1502,"&lt;"&amp;DATE(Parâmetros!$C$5,3,1))&gt;=IFERROR(INDEX($C$72:$N$78,MATCH($B55,$A$72:$A$78,0),2),0),"OK",IF(COUNTIFS('Lançar execução'!$A$3:$A$1502,$A55,'Lançar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5" s="62" t="str">
        <f aca="false">IF($A55="","",IF(DATE(Parâmetros!$C$5,4,1)-1&lt;Parâmetros!$C$7,"",IF(IFERROR(INDEX($C$72:$N$78,MATCH($B55,$A$72:$A$78,0),3),0)=0,"—",IF(COUNTIFS('Lançar execução'!$A$3:$A$1502,$A55,'Lançar execução'!$D$3:$D$1502,"Sim",'Lançar execução'!$B$3:$B$1502,"&gt;="&amp;DATE(Parâmetros!$C$5,3,1),'Lançar execução'!$B$3:$B$1502,"&lt;"&amp;DATE(Parâmetros!$C$5,4,1))&gt;=IFERROR(INDEX($C$72:$N$78,MATCH($B55,$A$72:$A$78,0),3),0),"OK",IF(COUNTIFS('Lançar execução'!$A$3:$A$1502,$A55,'Lançar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5" s="62" t="str">
        <f aca="false">IF($A55="","",IF(DATE(Parâmetros!$C$5,5,1)-1&lt;Parâmetros!$C$7,"",IF(IFERROR(INDEX($C$72:$N$78,MATCH($B55,$A$72:$A$78,0),4),0)=0,"—",IF(COUNTIFS('Lançar execução'!$A$3:$A$1502,$A55,'Lançar execução'!$D$3:$D$1502,"Sim",'Lançar execução'!$B$3:$B$1502,"&gt;="&amp;DATE(Parâmetros!$C$5,4,1),'Lançar execução'!$B$3:$B$1502,"&lt;"&amp;DATE(Parâmetros!$C$5,5,1))&gt;=IFERROR(INDEX($C$72:$N$78,MATCH($B55,$A$72:$A$78,0),4),0),"OK",IF(COUNTIFS('Lançar execução'!$A$3:$A$1502,$A55,'Lançar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5" s="62" t="str">
        <f aca="false">IF($A55="","",IF(DATE(Parâmetros!$C$5,6,1)-1&lt;Parâmetros!$C$7,"",IF(IFERROR(INDEX($C$72:$N$78,MATCH($B55,$A$72:$A$78,0),5),0)=0,"—",IF(COUNTIFS('Lançar execução'!$A$3:$A$1502,$A55,'Lançar execução'!$D$3:$D$1502,"Sim",'Lançar execução'!$B$3:$B$1502,"&gt;="&amp;DATE(Parâmetros!$C$5,5,1),'Lançar execução'!$B$3:$B$1502,"&lt;"&amp;DATE(Parâmetros!$C$5,6,1))&gt;=IFERROR(INDEX($C$72:$N$78,MATCH($B55,$A$72:$A$78,0),5),0),"OK",IF(COUNTIFS('Lançar execução'!$A$3:$A$1502,$A55,'Lançar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5" s="62" t="str">
        <f aca="false">IF($A55="","",IF(DATE(Parâmetros!$C$5,7,1)-1&lt;Parâmetros!$C$7,"",IF(IFERROR(INDEX($C$72:$N$78,MATCH($B55,$A$72:$A$78,0),6),0)=0,"—",IF(COUNTIFS('Lançar execução'!$A$3:$A$1502,$A55,'Lançar execução'!$D$3:$D$1502,"Sim",'Lançar execução'!$B$3:$B$1502,"&gt;="&amp;DATE(Parâmetros!$C$5,6,1),'Lançar execução'!$B$3:$B$1502,"&lt;"&amp;DATE(Parâmetros!$C$5,7,1))&gt;=IFERROR(INDEX($C$72:$N$78,MATCH($B55,$A$72:$A$78,0),6),0),"OK",IF(COUNTIFS('Lançar execução'!$A$3:$A$1502,$A55,'Lançar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5" s="62" t="str">
        <f aca="false">IF($A55="","",IF(DATE(Parâmetros!$C$5,8,1)-1&lt;Parâmetros!$C$7,"",IF(IFERROR(INDEX($C$72:$N$78,MATCH($B55,$A$72:$A$78,0),7),0)=0,"—",IF(COUNTIFS('Lançar execução'!$A$3:$A$1502,$A55,'Lançar execução'!$D$3:$D$1502,"Sim",'Lançar execução'!$B$3:$B$1502,"&gt;="&amp;DATE(Parâmetros!$C$5,7,1),'Lançar execução'!$B$3:$B$1502,"&lt;"&amp;DATE(Parâmetros!$C$5,8,1))&gt;=IFERROR(INDEX($C$72:$N$78,MATCH($B55,$A$72:$A$78,0),7),0),"OK",IF(COUNTIFS('Lançar execução'!$A$3:$A$1502,$A55,'Lançar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5" s="62" t="str">
        <f aca="false">IF($A55="","",IF(DATE(Parâmetros!$C$5,9,1)-1&lt;Parâmetros!$C$7,"",IF(IFERROR(INDEX($C$72:$N$78,MATCH($B55,$A$72:$A$78,0),8),0)=0,"—",IF(COUNTIFS('Lançar execução'!$A$3:$A$1502,$A55,'Lançar execução'!$D$3:$D$1502,"Sim",'Lançar execução'!$B$3:$B$1502,"&gt;="&amp;DATE(Parâmetros!$C$5,8,1),'Lançar execução'!$B$3:$B$1502,"&lt;"&amp;DATE(Parâmetros!$C$5,9,1))&gt;=IFERROR(INDEX($C$72:$N$78,MATCH($B55,$A$72:$A$78,0),8),0),"OK",IF(COUNTIFS('Lançar execução'!$A$3:$A$1502,$A55,'Lançar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5" s="62" t="str">
        <f aca="false">IF($A55="","",IF(DATE(Parâmetros!$C$5,10,1)-1&lt;Parâmetros!$C$7,"",IF(IFERROR(INDEX($C$72:$N$78,MATCH($B55,$A$72:$A$78,0),9),0)=0,"—",IF(COUNTIFS('Lançar execução'!$A$3:$A$1502,$A55,'Lançar execução'!$D$3:$D$1502,"Sim",'Lançar execução'!$B$3:$B$1502,"&gt;="&amp;DATE(Parâmetros!$C$5,9,1),'Lançar execução'!$B$3:$B$1502,"&lt;"&amp;DATE(Parâmetros!$C$5,10,1))&gt;=IFERROR(INDEX($C$72:$N$78,MATCH($B55,$A$72:$A$78,0),9),0),"OK",IF(COUNTIFS('Lançar execução'!$A$3:$A$1502,$A55,'Lançar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5" s="62" t="str">
        <f aca="false">IF($A55="","",IF(DATE(Parâmetros!$C$5,11,1)-1&lt;Parâmetros!$C$7,"",IF(IFERROR(INDEX($C$72:$N$78,MATCH($B55,$A$72:$A$78,0),10),0)=0,"—",IF(COUNTIFS('Lançar execução'!$A$3:$A$1502,$A55,'Lançar execução'!$D$3:$D$1502,"Sim",'Lançar execução'!$B$3:$B$1502,"&gt;="&amp;DATE(Parâmetros!$C$5,10,1),'Lançar execução'!$B$3:$B$1502,"&lt;"&amp;DATE(Parâmetros!$C$5,11,1))&gt;=IFERROR(INDEX($C$72:$N$78,MATCH($B55,$A$72:$A$78,0),10),0),"OK",IF(COUNTIFS('Lançar execução'!$A$3:$A$1502,$A55,'Lançar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5" s="62" t="str">
        <f aca="false">IF($A55="","",IF(DATE(Parâmetros!$C$5,12,1)-1&lt;Parâmetros!$C$7,"",IF(IFERROR(INDEX($C$72:$N$78,MATCH($B55,$A$72:$A$78,0),11),0)=0,"—",IF(COUNTIFS('Lançar execução'!$A$3:$A$1502,$A55,'Lançar execução'!$D$3:$D$1502,"Sim",'Lançar execução'!$B$3:$B$1502,"&gt;="&amp;DATE(Parâmetros!$C$5,11,1),'Lançar execução'!$B$3:$B$1502,"&lt;"&amp;DATE(Parâmetros!$C$5,12,1))&gt;=IFERROR(INDEX($C$72:$N$78,MATCH($B55,$A$72:$A$78,0),11),0),"OK",IF(COUNTIFS('Lançar execução'!$A$3:$A$1502,$A55,'Lançar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5" s="62" t="str">
        <f aca="false">IF($A55="","",IF(DATE(Parâmetros!$C$5,13,1)-1&lt;Parâmetros!$C$7,"",IF(IFERROR(INDEX($C$72:$N$78,MATCH($B55,$A$72:$A$78,0),12),0)=0,"—",IF(COUNTIFS('Lançar execução'!$A$3:$A$1502,$A55,'Lançar execução'!$D$3:$D$1502,"Sim",'Lançar execução'!$B$3:$B$1502,"&gt;="&amp;DATE(Parâmetros!$C$5,12,1),'Lançar execução'!$B$3:$B$1502,"&lt;"&amp;DATE(Parâmetros!$C$5,13,1))&gt;=IFERROR(INDEX($C$72:$N$78,MATCH($B55,$A$72:$A$78,0),12),0),"OK",IF(COUNTIFS('Lançar execução'!$A$3:$A$1502,$A55,'Lançar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5" s="63" t="str">
        <f aca="false">IF($A55="","",IF(COUNTIF($C55:$N55,"OK")+COUNTIF($C55:$N55,"Parcial")+COUNTIF($C55:$N55,"Pendente")=0,"",COUNTIF($C55:$N55,"OK")/(COUNTIF($C55:$N55,"OK")+COUNTIF($C55:$N55,"Parcial")+COUNTIF($C55:$N55,"Pendente"))*100))</f>
        <v/>
      </c>
      <c r="P55" s="47" t="n">
        <f aca="false">IF($A55="",0,IF(INDEX($C55:$N55,Painel!$T$2)="Pendente",1,0))</f>
        <v>0</v>
      </c>
      <c r="Q55" s="0" t="str">
        <f aca="false">IF($P55=0,"",SUM($P$3:$P55))</f>
        <v/>
      </c>
    </row>
    <row r="56" customFormat="false" ht="18" hidden="false" customHeight="true" outlineLevel="0" collapsed="false">
      <c r="A56" s="60" t="n">
        <f aca="false">Equipamentos!$A56</f>
        <v>0</v>
      </c>
      <c r="B56" s="61" t="n">
        <f aca="false">Equipamentos!$C56</f>
        <v>0</v>
      </c>
      <c r="C56" s="62" t="str">
        <f aca="false">IF($A56="","",IF(DATE(Parâmetros!$C$5,2,1)-1&lt;Parâmetros!$C$7,"",IF(IFERROR(INDEX($C$72:$N$78,MATCH($B56,$A$72:$A$78,0),1),0)=0,"—",IF(COUNTIFS('Lançar execução'!$A$3:$A$1502,$A56,'Lançar execução'!$D$3:$D$1502,"Sim",'Lançar execução'!$B$3:$B$1502,"&gt;="&amp;DATE(Parâmetros!$C$5,1,1),'Lançar execução'!$B$3:$B$1502,"&lt;"&amp;DATE(Parâmetros!$C$5,2,1))&gt;=IFERROR(INDEX($C$72:$N$78,MATCH($B56,$A$72:$A$78,0),1),0),"OK",IF(COUNTIFS('Lançar execução'!$A$3:$A$1502,$A56,'Lançar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6" s="62" t="str">
        <f aca="false">IF($A56="","",IF(DATE(Parâmetros!$C$5,3,1)-1&lt;Parâmetros!$C$7,"",IF(IFERROR(INDEX($C$72:$N$78,MATCH($B56,$A$72:$A$78,0),2),0)=0,"—",IF(COUNTIFS('Lançar execução'!$A$3:$A$1502,$A56,'Lançar execução'!$D$3:$D$1502,"Sim",'Lançar execução'!$B$3:$B$1502,"&gt;="&amp;DATE(Parâmetros!$C$5,2,1),'Lançar execução'!$B$3:$B$1502,"&lt;"&amp;DATE(Parâmetros!$C$5,3,1))&gt;=IFERROR(INDEX($C$72:$N$78,MATCH($B56,$A$72:$A$78,0),2),0),"OK",IF(COUNTIFS('Lançar execução'!$A$3:$A$1502,$A56,'Lançar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6" s="62" t="str">
        <f aca="false">IF($A56="","",IF(DATE(Parâmetros!$C$5,4,1)-1&lt;Parâmetros!$C$7,"",IF(IFERROR(INDEX($C$72:$N$78,MATCH($B56,$A$72:$A$78,0),3),0)=0,"—",IF(COUNTIFS('Lançar execução'!$A$3:$A$1502,$A56,'Lançar execução'!$D$3:$D$1502,"Sim",'Lançar execução'!$B$3:$B$1502,"&gt;="&amp;DATE(Parâmetros!$C$5,3,1),'Lançar execução'!$B$3:$B$1502,"&lt;"&amp;DATE(Parâmetros!$C$5,4,1))&gt;=IFERROR(INDEX($C$72:$N$78,MATCH($B56,$A$72:$A$78,0),3),0),"OK",IF(COUNTIFS('Lançar execução'!$A$3:$A$1502,$A56,'Lançar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6" s="62" t="str">
        <f aca="false">IF($A56="","",IF(DATE(Parâmetros!$C$5,5,1)-1&lt;Parâmetros!$C$7,"",IF(IFERROR(INDEX($C$72:$N$78,MATCH($B56,$A$72:$A$78,0),4),0)=0,"—",IF(COUNTIFS('Lançar execução'!$A$3:$A$1502,$A56,'Lançar execução'!$D$3:$D$1502,"Sim",'Lançar execução'!$B$3:$B$1502,"&gt;="&amp;DATE(Parâmetros!$C$5,4,1),'Lançar execução'!$B$3:$B$1502,"&lt;"&amp;DATE(Parâmetros!$C$5,5,1))&gt;=IFERROR(INDEX($C$72:$N$78,MATCH($B56,$A$72:$A$78,0),4),0),"OK",IF(COUNTIFS('Lançar execução'!$A$3:$A$1502,$A56,'Lançar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6" s="62" t="str">
        <f aca="false">IF($A56="","",IF(DATE(Parâmetros!$C$5,6,1)-1&lt;Parâmetros!$C$7,"",IF(IFERROR(INDEX($C$72:$N$78,MATCH($B56,$A$72:$A$78,0),5),0)=0,"—",IF(COUNTIFS('Lançar execução'!$A$3:$A$1502,$A56,'Lançar execução'!$D$3:$D$1502,"Sim",'Lançar execução'!$B$3:$B$1502,"&gt;="&amp;DATE(Parâmetros!$C$5,5,1),'Lançar execução'!$B$3:$B$1502,"&lt;"&amp;DATE(Parâmetros!$C$5,6,1))&gt;=IFERROR(INDEX($C$72:$N$78,MATCH($B56,$A$72:$A$78,0),5),0),"OK",IF(COUNTIFS('Lançar execução'!$A$3:$A$1502,$A56,'Lançar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6" s="62" t="str">
        <f aca="false">IF($A56="","",IF(DATE(Parâmetros!$C$5,7,1)-1&lt;Parâmetros!$C$7,"",IF(IFERROR(INDEX($C$72:$N$78,MATCH($B56,$A$72:$A$78,0),6),0)=0,"—",IF(COUNTIFS('Lançar execução'!$A$3:$A$1502,$A56,'Lançar execução'!$D$3:$D$1502,"Sim",'Lançar execução'!$B$3:$B$1502,"&gt;="&amp;DATE(Parâmetros!$C$5,6,1),'Lançar execução'!$B$3:$B$1502,"&lt;"&amp;DATE(Parâmetros!$C$5,7,1))&gt;=IFERROR(INDEX($C$72:$N$78,MATCH($B56,$A$72:$A$78,0),6),0),"OK",IF(COUNTIFS('Lançar execução'!$A$3:$A$1502,$A56,'Lançar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6" s="62" t="str">
        <f aca="false">IF($A56="","",IF(DATE(Parâmetros!$C$5,8,1)-1&lt;Parâmetros!$C$7,"",IF(IFERROR(INDEX($C$72:$N$78,MATCH($B56,$A$72:$A$78,0),7),0)=0,"—",IF(COUNTIFS('Lançar execução'!$A$3:$A$1502,$A56,'Lançar execução'!$D$3:$D$1502,"Sim",'Lançar execução'!$B$3:$B$1502,"&gt;="&amp;DATE(Parâmetros!$C$5,7,1),'Lançar execução'!$B$3:$B$1502,"&lt;"&amp;DATE(Parâmetros!$C$5,8,1))&gt;=IFERROR(INDEX($C$72:$N$78,MATCH($B56,$A$72:$A$78,0),7),0),"OK",IF(COUNTIFS('Lançar execução'!$A$3:$A$1502,$A56,'Lançar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6" s="62" t="str">
        <f aca="false">IF($A56="","",IF(DATE(Parâmetros!$C$5,9,1)-1&lt;Parâmetros!$C$7,"",IF(IFERROR(INDEX($C$72:$N$78,MATCH($B56,$A$72:$A$78,0),8),0)=0,"—",IF(COUNTIFS('Lançar execução'!$A$3:$A$1502,$A56,'Lançar execução'!$D$3:$D$1502,"Sim",'Lançar execução'!$B$3:$B$1502,"&gt;="&amp;DATE(Parâmetros!$C$5,8,1),'Lançar execução'!$B$3:$B$1502,"&lt;"&amp;DATE(Parâmetros!$C$5,9,1))&gt;=IFERROR(INDEX($C$72:$N$78,MATCH($B56,$A$72:$A$78,0),8),0),"OK",IF(COUNTIFS('Lançar execução'!$A$3:$A$1502,$A56,'Lançar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6" s="62" t="str">
        <f aca="false">IF($A56="","",IF(DATE(Parâmetros!$C$5,10,1)-1&lt;Parâmetros!$C$7,"",IF(IFERROR(INDEX($C$72:$N$78,MATCH($B56,$A$72:$A$78,0),9),0)=0,"—",IF(COUNTIFS('Lançar execução'!$A$3:$A$1502,$A56,'Lançar execução'!$D$3:$D$1502,"Sim",'Lançar execução'!$B$3:$B$1502,"&gt;="&amp;DATE(Parâmetros!$C$5,9,1),'Lançar execução'!$B$3:$B$1502,"&lt;"&amp;DATE(Parâmetros!$C$5,10,1))&gt;=IFERROR(INDEX($C$72:$N$78,MATCH($B56,$A$72:$A$78,0),9),0),"OK",IF(COUNTIFS('Lançar execução'!$A$3:$A$1502,$A56,'Lançar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6" s="62" t="str">
        <f aca="false">IF($A56="","",IF(DATE(Parâmetros!$C$5,11,1)-1&lt;Parâmetros!$C$7,"",IF(IFERROR(INDEX($C$72:$N$78,MATCH($B56,$A$72:$A$78,0),10),0)=0,"—",IF(COUNTIFS('Lançar execução'!$A$3:$A$1502,$A56,'Lançar execução'!$D$3:$D$1502,"Sim",'Lançar execução'!$B$3:$B$1502,"&gt;="&amp;DATE(Parâmetros!$C$5,10,1),'Lançar execução'!$B$3:$B$1502,"&lt;"&amp;DATE(Parâmetros!$C$5,11,1))&gt;=IFERROR(INDEX($C$72:$N$78,MATCH($B56,$A$72:$A$78,0),10),0),"OK",IF(COUNTIFS('Lançar execução'!$A$3:$A$1502,$A56,'Lançar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6" s="62" t="str">
        <f aca="false">IF($A56="","",IF(DATE(Parâmetros!$C$5,12,1)-1&lt;Parâmetros!$C$7,"",IF(IFERROR(INDEX($C$72:$N$78,MATCH($B56,$A$72:$A$78,0),11),0)=0,"—",IF(COUNTIFS('Lançar execução'!$A$3:$A$1502,$A56,'Lançar execução'!$D$3:$D$1502,"Sim",'Lançar execução'!$B$3:$B$1502,"&gt;="&amp;DATE(Parâmetros!$C$5,11,1),'Lançar execução'!$B$3:$B$1502,"&lt;"&amp;DATE(Parâmetros!$C$5,12,1))&gt;=IFERROR(INDEX($C$72:$N$78,MATCH($B56,$A$72:$A$78,0),11),0),"OK",IF(COUNTIFS('Lançar execução'!$A$3:$A$1502,$A56,'Lançar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6" s="62" t="str">
        <f aca="false">IF($A56="","",IF(DATE(Parâmetros!$C$5,13,1)-1&lt;Parâmetros!$C$7,"",IF(IFERROR(INDEX($C$72:$N$78,MATCH($B56,$A$72:$A$78,0),12),0)=0,"—",IF(COUNTIFS('Lançar execução'!$A$3:$A$1502,$A56,'Lançar execução'!$D$3:$D$1502,"Sim",'Lançar execução'!$B$3:$B$1502,"&gt;="&amp;DATE(Parâmetros!$C$5,12,1),'Lançar execução'!$B$3:$B$1502,"&lt;"&amp;DATE(Parâmetros!$C$5,13,1))&gt;=IFERROR(INDEX($C$72:$N$78,MATCH($B56,$A$72:$A$78,0),12),0),"OK",IF(COUNTIFS('Lançar execução'!$A$3:$A$1502,$A56,'Lançar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6" s="63" t="str">
        <f aca="false">IF($A56="","",IF(COUNTIF($C56:$N56,"OK")+COUNTIF($C56:$N56,"Parcial")+COUNTIF($C56:$N56,"Pendente")=0,"",COUNTIF($C56:$N56,"OK")/(COUNTIF($C56:$N56,"OK")+COUNTIF($C56:$N56,"Parcial")+COUNTIF($C56:$N56,"Pendente"))*100))</f>
        <v/>
      </c>
      <c r="P56" s="47" t="n">
        <f aca="false">IF($A56="",0,IF(INDEX($C56:$N56,Painel!$T$2)="Pendente",1,0))</f>
        <v>0</v>
      </c>
      <c r="Q56" s="0" t="str">
        <f aca="false">IF($P56=0,"",SUM($P$3:$P56))</f>
        <v/>
      </c>
    </row>
    <row r="57" customFormat="false" ht="18" hidden="false" customHeight="true" outlineLevel="0" collapsed="false">
      <c r="A57" s="60" t="n">
        <f aca="false">Equipamentos!$A57</f>
        <v>0</v>
      </c>
      <c r="B57" s="61" t="n">
        <f aca="false">Equipamentos!$C57</f>
        <v>0</v>
      </c>
      <c r="C57" s="62" t="str">
        <f aca="false">IF($A57="","",IF(DATE(Parâmetros!$C$5,2,1)-1&lt;Parâmetros!$C$7,"",IF(IFERROR(INDEX($C$72:$N$78,MATCH($B57,$A$72:$A$78,0),1),0)=0,"—",IF(COUNTIFS('Lançar execução'!$A$3:$A$1502,$A57,'Lançar execução'!$D$3:$D$1502,"Sim",'Lançar execução'!$B$3:$B$1502,"&gt;="&amp;DATE(Parâmetros!$C$5,1,1),'Lançar execução'!$B$3:$B$1502,"&lt;"&amp;DATE(Parâmetros!$C$5,2,1))&gt;=IFERROR(INDEX($C$72:$N$78,MATCH($B57,$A$72:$A$78,0),1),0),"OK",IF(COUNTIFS('Lançar execução'!$A$3:$A$1502,$A57,'Lançar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7" s="62" t="str">
        <f aca="false">IF($A57="","",IF(DATE(Parâmetros!$C$5,3,1)-1&lt;Parâmetros!$C$7,"",IF(IFERROR(INDEX($C$72:$N$78,MATCH($B57,$A$72:$A$78,0),2),0)=0,"—",IF(COUNTIFS('Lançar execução'!$A$3:$A$1502,$A57,'Lançar execução'!$D$3:$D$1502,"Sim",'Lançar execução'!$B$3:$B$1502,"&gt;="&amp;DATE(Parâmetros!$C$5,2,1),'Lançar execução'!$B$3:$B$1502,"&lt;"&amp;DATE(Parâmetros!$C$5,3,1))&gt;=IFERROR(INDEX($C$72:$N$78,MATCH($B57,$A$72:$A$78,0),2),0),"OK",IF(COUNTIFS('Lançar execução'!$A$3:$A$1502,$A57,'Lançar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7" s="62" t="str">
        <f aca="false">IF($A57="","",IF(DATE(Parâmetros!$C$5,4,1)-1&lt;Parâmetros!$C$7,"",IF(IFERROR(INDEX($C$72:$N$78,MATCH($B57,$A$72:$A$78,0),3),0)=0,"—",IF(COUNTIFS('Lançar execução'!$A$3:$A$1502,$A57,'Lançar execução'!$D$3:$D$1502,"Sim",'Lançar execução'!$B$3:$B$1502,"&gt;="&amp;DATE(Parâmetros!$C$5,3,1),'Lançar execução'!$B$3:$B$1502,"&lt;"&amp;DATE(Parâmetros!$C$5,4,1))&gt;=IFERROR(INDEX($C$72:$N$78,MATCH($B57,$A$72:$A$78,0),3),0),"OK",IF(COUNTIFS('Lançar execução'!$A$3:$A$1502,$A57,'Lançar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7" s="62" t="str">
        <f aca="false">IF($A57="","",IF(DATE(Parâmetros!$C$5,5,1)-1&lt;Parâmetros!$C$7,"",IF(IFERROR(INDEX($C$72:$N$78,MATCH($B57,$A$72:$A$78,0),4),0)=0,"—",IF(COUNTIFS('Lançar execução'!$A$3:$A$1502,$A57,'Lançar execução'!$D$3:$D$1502,"Sim",'Lançar execução'!$B$3:$B$1502,"&gt;="&amp;DATE(Parâmetros!$C$5,4,1),'Lançar execução'!$B$3:$B$1502,"&lt;"&amp;DATE(Parâmetros!$C$5,5,1))&gt;=IFERROR(INDEX($C$72:$N$78,MATCH($B57,$A$72:$A$78,0),4),0),"OK",IF(COUNTIFS('Lançar execução'!$A$3:$A$1502,$A57,'Lançar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7" s="62" t="str">
        <f aca="false">IF($A57="","",IF(DATE(Parâmetros!$C$5,6,1)-1&lt;Parâmetros!$C$7,"",IF(IFERROR(INDEX($C$72:$N$78,MATCH($B57,$A$72:$A$78,0),5),0)=0,"—",IF(COUNTIFS('Lançar execução'!$A$3:$A$1502,$A57,'Lançar execução'!$D$3:$D$1502,"Sim",'Lançar execução'!$B$3:$B$1502,"&gt;="&amp;DATE(Parâmetros!$C$5,5,1),'Lançar execução'!$B$3:$B$1502,"&lt;"&amp;DATE(Parâmetros!$C$5,6,1))&gt;=IFERROR(INDEX($C$72:$N$78,MATCH($B57,$A$72:$A$78,0),5),0),"OK",IF(COUNTIFS('Lançar execução'!$A$3:$A$1502,$A57,'Lançar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7" s="62" t="str">
        <f aca="false">IF($A57="","",IF(DATE(Parâmetros!$C$5,7,1)-1&lt;Parâmetros!$C$7,"",IF(IFERROR(INDEX($C$72:$N$78,MATCH($B57,$A$72:$A$78,0),6),0)=0,"—",IF(COUNTIFS('Lançar execução'!$A$3:$A$1502,$A57,'Lançar execução'!$D$3:$D$1502,"Sim",'Lançar execução'!$B$3:$B$1502,"&gt;="&amp;DATE(Parâmetros!$C$5,6,1),'Lançar execução'!$B$3:$B$1502,"&lt;"&amp;DATE(Parâmetros!$C$5,7,1))&gt;=IFERROR(INDEX($C$72:$N$78,MATCH($B57,$A$72:$A$78,0),6),0),"OK",IF(COUNTIFS('Lançar execução'!$A$3:$A$1502,$A57,'Lançar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7" s="62" t="str">
        <f aca="false">IF($A57="","",IF(DATE(Parâmetros!$C$5,8,1)-1&lt;Parâmetros!$C$7,"",IF(IFERROR(INDEX($C$72:$N$78,MATCH($B57,$A$72:$A$78,0),7),0)=0,"—",IF(COUNTIFS('Lançar execução'!$A$3:$A$1502,$A57,'Lançar execução'!$D$3:$D$1502,"Sim",'Lançar execução'!$B$3:$B$1502,"&gt;="&amp;DATE(Parâmetros!$C$5,7,1),'Lançar execução'!$B$3:$B$1502,"&lt;"&amp;DATE(Parâmetros!$C$5,8,1))&gt;=IFERROR(INDEX($C$72:$N$78,MATCH($B57,$A$72:$A$78,0),7),0),"OK",IF(COUNTIFS('Lançar execução'!$A$3:$A$1502,$A57,'Lançar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7" s="62" t="str">
        <f aca="false">IF($A57="","",IF(DATE(Parâmetros!$C$5,9,1)-1&lt;Parâmetros!$C$7,"",IF(IFERROR(INDEX($C$72:$N$78,MATCH($B57,$A$72:$A$78,0),8),0)=0,"—",IF(COUNTIFS('Lançar execução'!$A$3:$A$1502,$A57,'Lançar execução'!$D$3:$D$1502,"Sim",'Lançar execução'!$B$3:$B$1502,"&gt;="&amp;DATE(Parâmetros!$C$5,8,1),'Lançar execução'!$B$3:$B$1502,"&lt;"&amp;DATE(Parâmetros!$C$5,9,1))&gt;=IFERROR(INDEX($C$72:$N$78,MATCH($B57,$A$72:$A$78,0),8),0),"OK",IF(COUNTIFS('Lançar execução'!$A$3:$A$1502,$A57,'Lançar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7" s="62" t="str">
        <f aca="false">IF($A57="","",IF(DATE(Parâmetros!$C$5,10,1)-1&lt;Parâmetros!$C$7,"",IF(IFERROR(INDEX($C$72:$N$78,MATCH($B57,$A$72:$A$78,0),9),0)=0,"—",IF(COUNTIFS('Lançar execução'!$A$3:$A$1502,$A57,'Lançar execução'!$D$3:$D$1502,"Sim",'Lançar execução'!$B$3:$B$1502,"&gt;="&amp;DATE(Parâmetros!$C$5,9,1),'Lançar execução'!$B$3:$B$1502,"&lt;"&amp;DATE(Parâmetros!$C$5,10,1))&gt;=IFERROR(INDEX($C$72:$N$78,MATCH($B57,$A$72:$A$78,0),9),0),"OK",IF(COUNTIFS('Lançar execução'!$A$3:$A$1502,$A57,'Lançar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7" s="62" t="str">
        <f aca="false">IF($A57="","",IF(DATE(Parâmetros!$C$5,11,1)-1&lt;Parâmetros!$C$7,"",IF(IFERROR(INDEX($C$72:$N$78,MATCH($B57,$A$72:$A$78,0),10),0)=0,"—",IF(COUNTIFS('Lançar execução'!$A$3:$A$1502,$A57,'Lançar execução'!$D$3:$D$1502,"Sim",'Lançar execução'!$B$3:$B$1502,"&gt;="&amp;DATE(Parâmetros!$C$5,10,1),'Lançar execução'!$B$3:$B$1502,"&lt;"&amp;DATE(Parâmetros!$C$5,11,1))&gt;=IFERROR(INDEX($C$72:$N$78,MATCH($B57,$A$72:$A$78,0),10),0),"OK",IF(COUNTIFS('Lançar execução'!$A$3:$A$1502,$A57,'Lançar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7" s="62" t="str">
        <f aca="false">IF($A57="","",IF(DATE(Parâmetros!$C$5,12,1)-1&lt;Parâmetros!$C$7,"",IF(IFERROR(INDEX($C$72:$N$78,MATCH($B57,$A$72:$A$78,0),11),0)=0,"—",IF(COUNTIFS('Lançar execução'!$A$3:$A$1502,$A57,'Lançar execução'!$D$3:$D$1502,"Sim",'Lançar execução'!$B$3:$B$1502,"&gt;="&amp;DATE(Parâmetros!$C$5,11,1),'Lançar execução'!$B$3:$B$1502,"&lt;"&amp;DATE(Parâmetros!$C$5,12,1))&gt;=IFERROR(INDEX($C$72:$N$78,MATCH($B57,$A$72:$A$78,0),11),0),"OK",IF(COUNTIFS('Lançar execução'!$A$3:$A$1502,$A57,'Lançar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7" s="62" t="str">
        <f aca="false">IF($A57="","",IF(DATE(Parâmetros!$C$5,13,1)-1&lt;Parâmetros!$C$7,"",IF(IFERROR(INDEX($C$72:$N$78,MATCH($B57,$A$72:$A$78,0),12),0)=0,"—",IF(COUNTIFS('Lançar execução'!$A$3:$A$1502,$A57,'Lançar execução'!$D$3:$D$1502,"Sim",'Lançar execução'!$B$3:$B$1502,"&gt;="&amp;DATE(Parâmetros!$C$5,12,1),'Lançar execução'!$B$3:$B$1502,"&lt;"&amp;DATE(Parâmetros!$C$5,13,1))&gt;=IFERROR(INDEX($C$72:$N$78,MATCH($B57,$A$72:$A$78,0),12),0),"OK",IF(COUNTIFS('Lançar execução'!$A$3:$A$1502,$A57,'Lançar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7" s="63" t="str">
        <f aca="false">IF($A57="","",IF(COUNTIF($C57:$N57,"OK")+COUNTIF($C57:$N57,"Parcial")+COUNTIF($C57:$N57,"Pendente")=0,"",COUNTIF($C57:$N57,"OK")/(COUNTIF($C57:$N57,"OK")+COUNTIF($C57:$N57,"Parcial")+COUNTIF($C57:$N57,"Pendente"))*100))</f>
        <v/>
      </c>
      <c r="P57" s="47" t="n">
        <f aca="false">IF($A57="",0,IF(INDEX($C57:$N57,Painel!$T$2)="Pendente",1,0))</f>
        <v>0</v>
      </c>
      <c r="Q57" s="0" t="str">
        <f aca="false">IF($P57=0,"",SUM($P$3:$P57))</f>
        <v/>
      </c>
    </row>
    <row r="58" customFormat="false" ht="18" hidden="false" customHeight="true" outlineLevel="0" collapsed="false">
      <c r="A58" s="60" t="n">
        <f aca="false">Equipamentos!$A58</f>
        <v>0</v>
      </c>
      <c r="B58" s="61" t="n">
        <f aca="false">Equipamentos!$C58</f>
        <v>0</v>
      </c>
      <c r="C58" s="62" t="str">
        <f aca="false">IF($A58="","",IF(DATE(Parâmetros!$C$5,2,1)-1&lt;Parâmetros!$C$7,"",IF(IFERROR(INDEX($C$72:$N$78,MATCH($B58,$A$72:$A$78,0),1),0)=0,"—",IF(COUNTIFS('Lançar execução'!$A$3:$A$1502,$A58,'Lançar execução'!$D$3:$D$1502,"Sim",'Lançar execução'!$B$3:$B$1502,"&gt;="&amp;DATE(Parâmetros!$C$5,1,1),'Lançar execução'!$B$3:$B$1502,"&lt;"&amp;DATE(Parâmetros!$C$5,2,1))&gt;=IFERROR(INDEX($C$72:$N$78,MATCH($B58,$A$72:$A$78,0),1),0),"OK",IF(COUNTIFS('Lançar execução'!$A$3:$A$1502,$A58,'Lançar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8" s="62" t="str">
        <f aca="false">IF($A58="","",IF(DATE(Parâmetros!$C$5,3,1)-1&lt;Parâmetros!$C$7,"",IF(IFERROR(INDEX($C$72:$N$78,MATCH($B58,$A$72:$A$78,0),2),0)=0,"—",IF(COUNTIFS('Lançar execução'!$A$3:$A$1502,$A58,'Lançar execução'!$D$3:$D$1502,"Sim",'Lançar execução'!$B$3:$B$1502,"&gt;="&amp;DATE(Parâmetros!$C$5,2,1),'Lançar execução'!$B$3:$B$1502,"&lt;"&amp;DATE(Parâmetros!$C$5,3,1))&gt;=IFERROR(INDEX($C$72:$N$78,MATCH($B58,$A$72:$A$78,0),2),0),"OK",IF(COUNTIFS('Lançar execução'!$A$3:$A$1502,$A58,'Lançar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8" s="62" t="str">
        <f aca="false">IF($A58="","",IF(DATE(Parâmetros!$C$5,4,1)-1&lt;Parâmetros!$C$7,"",IF(IFERROR(INDEX($C$72:$N$78,MATCH($B58,$A$72:$A$78,0),3),0)=0,"—",IF(COUNTIFS('Lançar execução'!$A$3:$A$1502,$A58,'Lançar execução'!$D$3:$D$1502,"Sim",'Lançar execução'!$B$3:$B$1502,"&gt;="&amp;DATE(Parâmetros!$C$5,3,1),'Lançar execução'!$B$3:$B$1502,"&lt;"&amp;DATE(Parâmetros!$C$5,4,1))&gt;=IFERROR(INDEX($C$72:$N$78,MATCH($B58,$A$72:$A$78,0),3),0),"OK",IF(COUNTIFS('Lançar execução'!$A$3:$A$1502,$A58,'Lançar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8" s="62" t="str">
        <f aca="false">IF($A58="","",IF(DATE(Parâmetros!$C$5,5,1)-1&lt;Parâmetros!$C$7,"",IF(IFERROR(INDEX($C$72:$N$78,MATCH($B58,$A$72:$A$78,0),4),0)=0,"—",IF(COUNTIFS('Lançar execução'!$A$3:$A$1502,$A58,'Lançar execução'!$D$3:$D$1502,"Sim",'Lançar execução'!$B$3:$B$1502,"&gt;="&amp;DATE(Parâmetros!$C$5,4,1),'Lançar execução'!$B$3:$B$1502,"&lt;"&amp;DATE(Parâmetros!$C$5,5,1))&gt;=IFERROR(INDEX($C$72:$N$78,MATCH($B58,$A$72:$A$78,0),4),0),"OK",IF(COUNTIFS('Lançar execução'!$A$3:$A$1502,$A58,'Lançar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8" s="62" t="str">
        <f aca="false">IF($A58="","",IF(DATE(Parâmetros!$C$5,6,1)-1&lt;Parâmetros!$C$7,"",IF(IFERROR(INDEX($C$72:$N$78,MATCH($B58,$A$72:$A$78,0),5),0)=0,"—",IF(COUNTIFS('Lançar execução'!$A$3:$A$1502,$A58,'Lançar execução'!$D$3:$D$1502,"Sim",'Lançar execução'!$B$3:$B$1502,"&gt;="&amp;DATE(Parâmetros!$C$5,5,1),'Lançar execução'!$B$3:$B$1502,"&lt;"&amp;DATE(Parâmetros!$C$5,6,1))&gt;=IFERROR(INDEX($C$72:$N$78,MATCH($B58,$A$72:$A$78,0),5),0),"OK",IF(COUNTIFS('Lançar execução'!$A$3:$A$1502,$A58,'Lançar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8" s="62" t="str">
        <f aca="false">IF($A58="","",IF(DATE(Parâmetros!$C$5,7,1)-1&lt;Parâmetros!$C$7,"",IF(IFERROR(INDEX($C$72:$N$78,MATCH($B58,$A$72:$A$78,0),6),0)=0,"—",IF(COUNTIFS('Lançar execução'!$A$3:$A$1502,$A58,'Lançar execução'!$D$3:$D$1502,"Sim",'Lançar execução'!$B$3:$B$1502,"&gt;="&amp;DATE(Parâmetros!$C$5,6,1),'Lançar execução'!$B$3:$B$1502,"&lt;"&amp;DATE(Parâmetros!$C$5,7,1))&gt;=IFERROR(INDEX($C$72:$N$78,MATCH($B58,$A$72:$A$78,0),6),0),"OK",IF(COUNTIFS('Lançar execução'!$A$3:$A$1502,$A58,'Lançar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8" s="62" t="str">
        <f aca="false">IF($A58="","",IF(DATE(Parâmetros!$C$5,8,1)-1&lt;Parâmetros!$C$7,"",IF(IFERROR(INDEX($C$72:$N$78,MATCH($B58,$A$72:$A$78,0),7),0)=0,"—",IF(COUNTIFS('Lançar execução'!$A$3:$A$1502,$A58,'Lançar execução'!$D$3:$D$1502,"Sim",'Lançar execução'!$B$3:$B$1502,"&gt;="&amp;DATE(Parâmetros!$C$5,7,1),'Lançar execução'!$B$3:$B$1502,"&lt;"&amp;DATE(Parâmetros!$C$5,8,1))&gt;=IFERROR(INDEX($C$72:$N$78,MATCH($B58,$A$72:$A$78,0),7),0),"OK",IF(COUNTIFS('Lançar execução'!$A$3:$A$1502,$A58,'Lançar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8" s="62" t="str">
        <f aca="false">IF($A58="","",IF(DATE(Parâmetros!$C$5,9,1)-1&lt;Parâmetros!$C$7,"",IF(IFERROR(INDEX($C$72:$N$78,MATCH($B58,$A$72:$A$78,0),8),0)=0,"—",IF(COUNTIFS('Lançar execução'!$A$3:$A$1502,$A58,'Lançar execução'!$D$3:$D$1502,"Sim",'Lançar execução'!$B$3:$B$1502,"&gt;="&amp;DATE(Parâmetros!$C$5,8,1),'Lançar execução'!$B$3:$B$1502,"&lt;"&amp;DATE(Parâmetros!$C$5,9,1))&gt;=IFERROR(INDEX($C$72:$N$78,MATCH($B58,$A$72:$A$78,0),8),0),"OK",IF(COUNTIFS('Lançar execução'!$A$3:$A$1502,$A58,'Lançar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8" s="62" t="str">
        <f aca="false">IF($A58="","",IF(DATE(Parâmetros!$C$5,10,1)-1&lt;Parâmetros!$C$7,"",IF(IFERROR(INDEX($C$72:$N$78,MATCH($B58,$A$72:$A$78,0),9),0)=0,"—",IF(COUNTIFS('Lançar execução'!$A$3:$A$1502,$A58,'Lançar execução'!$D$3:$D$1502,"Sim",'Lançar execução'!$B$3:$B$1502,"&gt;="&amp;DATE(Parâmetros!$C$5,9,1),'Lançar execução'!$B$3:$B$1502,"&lt;"&amp;DATE(Parâmetros!$C$5,10,1))&gt;=IFERROR(INDEX($C$72:$N$78,MATCH($B58,$A$72:$A$78,0),9),0),"OK",IF(COUNTIFS('Lançar execução'!$A$3:$A$1502,$A58,'Lançar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8" s="62" t="str">
        <f aca="false">IF($A58="","",IF(DATE(Parâmetros!$C$5,11,1)-1&lt;Parâmetros!$C$7,"",IF(IFERROR(INDEX($C$72:$N$78,MATCH($B58,$A$72:$A$78,0),10),0)=0,"—",IF(COUNTIFS('Lançar execução'!$A$3:$A$1502,$A58,'Lançar execução'!$D$3:$D$1502,"Sim",'Lançar execução'!$B$3:$B$1502,"&gt;="&amp;DATE(Parâmetros!$C$5,10,1),'Lançar execução'!$B$3:$B$1502,"&lt;"&amp;DATE(Parâmetros!$C$5,11,1))&gt;=IFERROR(INDEX($C$72:$N$78,MATCH($B58,$A$72:$A$78,0),10),0),"OK",IF(COUNTIFS('Lançar execução'!$A$3:$A$1502,$A58,'Lançar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8" s="62" t="str">
        <f aca="false">IF($A58="","",IF(DATE(Parâmetros!$C$5,12,1)-1&lt;Parâmetros!$C$7,"",IF(IFERROR(INDEX($C$72:$N$78,MATCH($B58,$A$72:$A$78,0),11),0)=0,"—",IF(COUNTIFS('Lançar execução'!$A$3:$A$1502,$A58,'Lançar execução'!$D$3:$D$1502,"Sim",'Lançar execução'!$B$3:$B$1502,"&gt;="&amp;DATE(Parâmetros!$C$5,11,1),'Lançar execução'!$B$3:$B$1502,"&lt;"&amp;DATE(Parâmetros!$C$5,12,1))&gt;=IFERROR(INDEX($C$72:$N$78,MATCH($B58,$A$72:$A$78,0),11),0),"OK",IF(COUNTIFS('Lançar execução'!$A$3:$A$1502,$A58,'Lançar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8" s="62" t="str">
        <f aca="false">IF($A58="","",IF(DATE(Parâmetros!$C$5,13,1)-1&lt;Parâmetros!$C$7,"",IF(IFERROR(INDEX($C$72:$N$78,MATCH($B58,$A$72:$A$78,0),12),0)=0,"—",IF(COUNTIFS('Lançar execução'!$A$3:$A$1502,$A58,'Lançar execução'!$D$3:$D$1502,"Sim",'Lançar execução'!$B$3:$B$1502,"&gt;="&amp;DATE(Parâmetros!$C$5,12,1),'Lançar execução'!$B$3:$B$1502,"&lt;"&amp;DATE(Parâmetros!$C$5,13,1))&gt;=IFERROR(INDEX($C$72:$N$78,MATCH($B58,$A$72:$A$78,0),12),0),"OK",IF(COUNTIFS('Lançar execução'!$A$3:$A$1502,$A58,'Lançar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8" s="63" t="str">
        <f aca="false">IF($A58="","",IF(COUNTIF($C58:$N58,"OK")+COUNTIF($C58:$N58,"Parcial")+COUNTIF($C58:$N58,"Pendente")=0,"",COUNTIF($C58:$N58,"OK")/(COUNTIF($C58:$N58,"OK")+COUNTIF($C58:$N58,"Parcial")+COUNTIF($C58:$N58,"Pendente"))*100))</f>
        <v/>
      </c>
      <c r="P58" s="47" t="n">
        <f aca="false">IF($A58="",0,IF(INDEX($C58:$N58,Painel!$T$2)="Pendente",1,0))</f>
        <v>0</v>
      </c>
      <c r="Q58" s="0" t="str">
        <f aca="false">IF($P58=0,"",SUM($P$3:$P58))</f>
        <v/>
      </c>
    </row>
    <row r="59" customFormat="false" ht="18" hidden="false" customHeight="true" outlineLevel="0" collapsed="false">
      <c r="A59" s="60" t="n">
        <f aca="false">Equipamentos!$A59</f>
        <v>0</v>
      </c>
      <c r="B59" s="61" t="n">
        <f aca="false">Equipamentos!$C59</f>
        <v>0</v>
      </c>
      <c r="C59" s="62" t="str">
        <f aca="false">IF($A59="","",IF(DATE(Parâmetros!$C$5,2,1)-1&lt;Parâmetros!$C$7,"",IF(IFERROR(INDEX($C$72:$N$78,MATCH($B59,$A$72:$A$78,0),1),0)=0,"—",IF(COUNTIFS('Lançar execução'!$A$3:$A$1502,$A59,'Lançar execução'!$D$3:$D$1502,"Sim",'Lançar execução'!$B$3:$B$1502,"&gt;="&amp;DATE(Parâmetros!$C$5,1,1),'Lançar execução'!$B$3:$B$1502,"&lt;"&amp;DATE(Parâmetros!$C$5,2,1))&gt;=IFERROR(INDEX($C$72:$N$78,MATCH($B59,$A$72:$A$78,0),1),0),"OK",IF(COUNTIFS('Lançar execução'!$A$3:$A$1502,$A59,'Lançar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59" s="62" t="str">
        <f aca="false">IF($A59="","",IF(DATE(Parâmetros!$C$5,3,1)-1&lt;Parâmetros!$C$7,"",IF(IFERROR(INDEX($C$72:$N$78,MATCH($B59,$A$72:$A$78,0),2),0)=0,"—",IF(COUNTIFS('Lançar execução'!$A$3:$A$1502,$A59,'Lançar execução'!$D$3:$D$1502,"Sim",'Lançar execução'!$B$3:$B$1502,"&gt;="&amp;DATE(Parâmetros!$C$5,2,1),'Lançar execução'!$B$3:$B$1502,"&lt;"&amp;DATE(Parâmetros!$C$5,3,1))&gt;=IFERROR(INDEX($C$72:$N$78,MATCH($B59,$A$72:$A$78,0),2),0),"OK",IF(COUNTIFS('Lançar execução'!$A$3:$A$1502,$A59,'Lançar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59" s="62" t="str">
        <f aca="false">IF($A59="","",IF(DATE(Parâmetros!$C$5,4,1)-1&lt;Parâmetros!$C$7,"",IF(IFERROR(INDEX($C$72:$N$78,MATCH($B59,$A$72:$A$78,0),3),0)=0,"—",IF(COUNTIFS('Lançar execução'!$A$3:$A$1502,$A59,'Lançar execução'!$D$3:$D$1502,"Sim",'Lançar execução'!$B$3:$B$1502,"&gt;="&amp;DATE(Parâmetros!$C$5,3,1),'Lançar execução'!$B$3:$B$1502,"&lt;"&amp;DATE(Parâmetros!$C$5,4,1))&gt;=IFERROR(INDEX($C$72:$N$78,MATCH($B59,$A$72:$A$78,0),3),0),"OK",IF(COUNTIFS('Lançar execução'!$A$3:$A$1502,$A59,'Lançar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59" s="62" t="str">
        <f aca="false">IF($A59="","",IF(DATE(Parâmetros!$C$5,5,1)-1&lt;Parâmetros!$C$7,"",IF(IFERROR(INDEX($C$72:$N$78,MATCH($B59,$A$72:$A$78,0),4),0)=0,"—",IF(COUNTIFS('Lançar execução'!$A$3:$A$1502,$A59,'Lançar execução'!$D$3:$D$1502,"Sim",'Lançar execução'!$B$3:$B$1502,"&gt;="&amp;DATE(Parâmetros!$C$5,4,1),'Lançar execução'!$B$3:$B$1502,"&lt;"&amp;DATE(Parâmetros!$C$5,5,1))&gt;=IFERROR(INDEX($C$72:$N$78,MATCH($B59,$A$72:$A$78,0),4),0),"OK",IF(COUNTIFS('Lançar execução'!$A$3:$A$1502,$A59,'Lançar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59" s="62" t="str">
        <f aca="false">IF($A59="","",IF(DATE(Parâmetros!$C$5,6,1)-1&lt;Parâmetros!$C$7,"",IF(IFERROR(INDEX($C$72:$N$78,MATCH($B59,$A$72:$A$78,0),5),0)=0,"—",IF(COUNTIFS('Lançar execução'!$A$3:$A$1502,$A59,'Lançar execução'!$D$3:$D$1502,"Sim",'Lançar execução'!$B$3:$B$1502,"&gt;="&amp;DATE(Parâmetros!$C$5,5,1),'Lançar execução'!$B$3:$B$1502,"&lt;"&amp;DATE(Parâmetros!$C$5,6,1))&gt;=IFERROR(INDEX($C$72:$N$78,MATCH($B59,$A$72:$A$78,0),5),0),"OK",IF(COUNTIFS('Lançar execução'!$A$3:$A$1502,$A59,'Lançar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59" s="62" t="str">
        <f aca="false">IF($A59="","",IF(DATE(Parâmetros!$C$5,7,1)-1&lt;Parâmetros!$C$7,"",IF(IFERROR(INDEX($C$72:$N$78,MATCH($B59,$A$72:$A$78,0),6),0)=0,"—",IF(COUNTIFS('Lançar execução'!$A$3:$A$1502,$A59,'Lançar execução'!$D$3:$D$1502,"Sim",'Lançar execução'!$B$3:$B$1502,"&gt;="&amp;DATE(Parâmetros!$C$5,6,1),'Lançar execução'!$B$3:$B$1502,"&lt;"&amp;DATE(Parâmetros!$C$5,7,1))&gt;=IFERROR(INDEX($C$72:$N$78,MATCH($B59,$A$72:$A$78,0),6),0),"OK",IF(COUNTIFS('Lançar execução'!$A$3:$A$1502,$A59,'Lançar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59" s="62" t="str">
        <f aca="false">IF($A59="","",IF(DATE(Parâmetros!$C$5,8,1)-1&lt;Parâmetros!$C$7,"",IF(IFERROR(INDEX($C$72:$N$78,MATCH($B59,$A$72:$A$78,0),7),0)=0,"—",IF(COUNTIFS('Lançar execução'!$A$3:$A$1502,$A59,'Lançar execução'!$D$3:$D$1502,"Sim",'Lançar execução'!$B$3:$B$1502,"&gt;="&amp;DATE(Parâmetros!$C$5,7,1),'Lançar execução'!$B$3:$B$1502,"&lt;"&amp;DATE(Parâmetros!$C$5,8,1))&gt;=IFERROR(INDEX($C$72:$N$78,MATCH($B59,$A$72:$A$78,0),7),0),"OK",IF(COUNTIFS('Lançar execução'!$A$3:$A$1502,$A59,'Lançar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59" s="62" t="str">
        <f aca="false">IF($A59="","",IF(DATE(Parâmetros!$C$5,9,1)-1&lt;Parâmetros!$C$7,"",IF(IFERROR(INDEX($C$72:$N$78,MATCH($B59,$A$72:$A$78,0),8),0)=0,"—",IF(COUNTIFS('Lançar execução'!$A$3:$A$1502,$A59,'Lançar execução'!$D$3:$D$1502,"Sim",'Lançar execução'!$B$3:$B$1502,"&gt;="&amp;DATE(Parâmetros!$C$5,8,1),'Lançar execução'!$B$3:$B$1502,"&lt;"&amp;DATE(Parâmetros!$C$5,9,1))&gt;=IFERROR(INDEX($C$72:$N$78,MATCH($B59,$A$72:$A$78,0),8),0),"OK",IF(COUNTIFS('Lançar execução'!$A$3:$A$1502,$A59,'Lançar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59" s="62" t="str">
        <f aca="false">IF($A59="","",IF(DATE(Parâmetros!$C$5,10,1)-1&lt;Parâmetros!$C$7,"",IF(IFERROR(INDEX($C$72:$N$78,MATCH($B59,$A$72:$A$78,0),9),0)=0,"—",IF(COUNTIFS('Lançar execução'!$A$3:$A$1502,$A59,'Lançar execução'!$D$3:$D$1502,"Sim",'Lançar execução'!$B$3:$B$1502,"&gt;="&amp;DATE(Parâmetros!$C$5,9,1),'Lançar execução'!$B$3:$B$1502,"&lt;"&amp;DATE(Parâmetros!$C$5,10,1))&gt;=IFERROR(INDEX($C$72:$N$78,MATCH($B59,$A$72:$A$78,0),9),0),"OK",IF(COUNTIFS('Lançar execução'!$A$3:$A$1502,$A59,'Lançar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59" s="62" t="str">
        <f aca="false">IF($A59="","",IF(DATE(Parâmetros!$C$5,11,1)-1&lt;Parâmetros!$C$7,"",IF(IFERROR(INDEX($C$72:$N$78,MATCH($B59,$A$72:$A$78,0),10),0)=0,"—",IF(COUNTIFS('Lançar execução'!$A$3:$A$1502,$A59,'Lançar execução'!$D$3:$D$1502,"Sim",'Lançar execução'!$B$3:$B$1502,"&gt;="&amp;DATE(Parâmetros!$C$5,10,1),'Lançar execução'!$B$3:$B$1502,"&lt;"&amp;DATE(Parâmetros!$C$5,11,1))&gt;=IFERROR(INDEX($C$72:$N$78,MATCH($B59,$A$72:$A$78,0),10),0),"OK",IF(COUNTIFS('Lançar execução'!$A$3:$A$1502,$A59,'Lançar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59" s="62" t="str">
        <f aca="false">IF($A59="","",IF(DATE(Parâmetros!$C$5,12,1)-1&lt;Parâmetros!$C$7,"",IF(IFERROR(INDEX($C$72:$N$78,MATCH($B59,$A$72:$A$78,0),11),0)=0,"—",IF(COUNTIFS('Lançar execução'!$A$3:$A$1502,$A59,'Lançar execução'!$D$3:$D$1502,"Sim",'Lançar execução'!$B$3:$B$1502,"&gt;="&amp;DATE(Parâmetros!$C$5,11,1),'Lançar execução'!$B$3:$B$1502,"&lt;"&amp;DATE(Parâmetros!$C$5,12,1))&gt;=IFERROR(INDEX($C$72:$N$78,MATCH($B59,$A$72:$A$78,0),11),0),"OK",IF(COUNTIFS('Lançar execução'!$A$3:$A$1502,$A59,'Lançar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59" s="62" t="str">
        <f aca="false">IF($A59="","",IF(DATE(Parâmetros!$C$5,13,1)-1&lt;Parâmetros!$C$7,"",IF(IFERROR(INDEX($C$72:$N$78,MATCH($B59,$A$72:$A$78,0),12),0)=0,"—",IF(COUNTIFS('Lançar execução'!$A$3:$A$1502,$A59,'Lançar execução'!$D$3:$D$1502,"Sim",'Lançar execução'!$B$3:$B$1502,"&gt;="&amp;DATE(Parâmetros!$C$5,12,1),'Lançar execução'!$B$3:$B$1502,"&lt;"&amp;DATE(Parâmetros!$C$5,13,1))&gt;=IFERROR(INDEX($C$72:$N$78,MATCH($B59,$A$72:$A$78,0),12),0),"OK",IF(COUNTIFS('Lançar execução'!$A$3:$A$1502,$A59,'Lançar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59" s="63" t="str">
        <f aca="false">IF($A59="","",IF(COUNTIF($C59:$N59,"OK")+COUNTIF($C59:$N59,"Parcial")+COUNTIF($C59:$N59,"Pendente")=0,"",COUNTIF($C59:$N59,"OK")/(COUNTIF($C59:$N59,"OK")+COUNTIF($C59:$N59,"Parcial")+COUNTIF($C59:$N59,"Pendente"))*100))</f>
        <v/>
      </c>
      <c r="P59" s="47" t="n">
        <f aca="false">IF($A59="",0,IF(INDEX($C59:$N59,Painel!$T$2)="Pendente",1,0))</f>
        <v>0</v>
      </c>
      <c r="Q59" s="0" t="str">
        <f aca="false">IF($P59=0,"",SUM($P$3:$P59))</f>
        <v/>
      </c>
    </row>
    <row r="60" customFormat="false" ht="18" hidden="false" customHeight="true" outlineLevel="0" collapsed="false">
      <c r="A60" s="60" t="n">
        <f aca="false">Equipamentos!$A60</f>
        <v>0</v>
      </c>
      <c r="B60" s="61" t="n">
        <f aca="false">Equipamentos!$C60</f>
        <v>0</v>
      </c>
      <c r="C60" s="62" t="str">
        <f aca="false">IF($A60="","",IF(DATE(Parâmetros!$C$5,2,1)-1&lt;Parâmetros!$C$7,"",IF(IFERROR(INDEX($C$72:$N$78,MATCH($B60,$A$72:$A$78,0),1),0)=0,"—",IF(COUNTIFS('Lançar execução'!$A$3:$A$1502,$A60,'Lançar execução'!$D$3:$D$1502,"Sim",'Lançar execução'!$B$3:$B$1502,"&gt;="&amp;DATE(Parâmetros!$C$5,1,1),'Lançar execução'!$B$3:$B$1502,"&lt;"&amp;DATE(Parâmetros!$C$5,2,1))&gt;=IFERROR(INDEX($C$72:$N$78,MATCH($B60,$A$72:$A$78,0),1),0),"OK",IF(COUNTIFS('Lançar execução'!$A$3:$A$1502,$A60,'Lançar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60" s="62" t="str">
        <f aca="false">IF($A60="","",IF(DATE(Parâmetros!$C$5,3,1)-1&lt;Parâmetros!$C$7,"",IF(IFERROR(INDEX($C$72:$N$78,MATCH($B60,$A$72:$A$78,0),2),0)=0,"—",IF(COUNTIFS('Lançar execução'!$A$3:$A$1502,$A60,'Lançar execução'!$D$3:$D$1502,"Sim",'Lançar execução'!$B$3:$B$1502,"&gt;="&amp;DATE(Parâmetros!$C$5,2,1),'Lançar execução'!$B$3:$B$1502,"&lt;"&amp;DATE(Parâmetros!$C$5,3,1))&gt;=IFERROR(INDEX($C$72:$N$78,MATCH($B60,$A$72:$A$78,0),2),0),"OK",IF(COUNTIFS('Lançar execução'!$A$3:$A$1502,$A60,'Lançar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60" s="62" t="str">
        <f aca="false">IF($A60="","",IF(DATE(Parâmetros!$C$5,4,1)-1&lt;Parâmetros!$C$7,"",IF(IFERROR(INDEX($C$72:$N$78,MATCH($B60,$A$72:$A$78,0),3),0)=0,"—",IF(COUNTIFS('Lançar execução'!$A$3:$A$1502,$A60,'Lançar execução'!$D$3:$D$1502,"Sim",'Lançar execução'!$B$3:$B$1502,"&gt;="&amp;DATE(Parâmetros!$C$5,3,1),'Lançar execução'!$B$3:$B$1502,"&lt;"&amp;DATE(Parâmetros!$C$5,4,1))&gt;=IFERROR(INDEX($C$72:$N$78,MATCH($B60,$A$72:$A$78,0),3),0),"OK",IF(COUNTIFS('Lançar execução'!$A$3:$A$1502,$A60,'Lançar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60" s="62" t="str">
        <f aca="false">IF($A60="","",IF(DATE(Parâmetros!$C$5,5,1)-1&lt;Parâmetros!$C$7,"",IF(IFERROR(INDEX($C$72:$N$78,MATCH($B60,$A$72:$A$78,0),4),0)=0,"—",IF(COUNTIFS('Lançar execução'!$A$3:$A$1502,$A60,'Lançar execução'!$D$3:$D$1502,"Sim",'Lançar execução'!$B$3:$B$1502,"&gt;="&amp;DATE(Parâmetros!$C$5,4,1),'Lançar execução'!$B$3:$B$1502,"&lt;"&amp;DATE(Parâmetros!$C$5,5,1))&gt;=IFERROR(INDEX($C$72:$N$78,MATCH($B60,$A$72:$A$78,0),4),0),"OK",IF(COUNTIFS('Lançar execução'!$A$3:$A$1502,$A60,'Lançar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60" s="62" t="str">
        <f aca="false">IF($A60="","",IF(DATE(Parâmetros!$C$5,6,1)-1&lt;Parâmetros!$C$7,"",IF(IFERROR(INDEX($C$72:$N$78,MATCH($B60,$A$72:$A$78,0),5),0)=0,"—",IF(COUNTIFS('Lançar execução'!$A$3:$A$1502,$A60,'Lançar execução'!$D$3:$D$1502,"Sim",'Lançar execução'!$B$3:$B$1502,"&gt;="&amp;DATE(Parâmetros!$C$5,5,1),'Lançar execução'!$B$3:$B$1502,"&lt;"&amp;DATE(Parâmetros!$C$5,6,1))&gt;=IFERROR(INDEX($C$72:$N$78,MATCH($B60,$A$72:$A$78,0),5),0),"OK",IF(COUNTIFS('Lançar execução'!$A$3:$A$1502,$A60,'Lançar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60" s="62" t="str">
        <f aca="false">IF($A60="","",IF(DATE(Parâmetros!$C$5,7,1)-1&lt;Parâmetros!$C$7,"",IF(IFERROR(INDEX($C$72:$N$78,MATCH($B60,$A$72:$A$78,0),6),0)=0,"—",IF(COUNTIFS('Lançar execução'!$A$3:$A$1502,$A60,'Lançar execução'!$D$3:$D$1502,"Sim",'Lançar execução'!$B$3:$B$1502,"&gt;="&amp;DATE(Parâmetros!$C$5,6,1),'Lançar execução'!$B$3:$B$1502,"&lt;"&amp;DATE(Parâmetros!$C$5,7,1))&gt;=IFERROR(INDEX($C$72:$N$78,MATCH($B60,$A$72:$A$78,0),6),0),"OK",IF(COUNTIFS('Lançar execução'!$A$3:$A$1502,$A60,'Lançar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60" s="62" t="str">
        <f aca="false">IF($A60="","",IF(DATE(Parâmetros!$C$5,8,1)-1&lt;Parâmetros!$C$7,"",IF(IFERROR(INDEX($C$72:$N$78,MATCH($B60,$A$72:$A$78,0),7),0)=0,"—",IF(COUNTIFS('Lançar execução'!$A$3:$A$1502,$A60,'Lançar execução'!$D$3:$D$1502,"Sim",'Lançar execução'!$B$3:$B$1502,"&gt;="&amp;DATE(Parâmetros!$C$5,7,1),'Lançar execução'!$B$3:$B$1502,"&lt;"&amp;DATE(Parâmetros!$C$5,8,1))&gt;=IFERROR(INDEX($C$72:$N$78,MATCH($B60,$A$72:$A$78,0),7),0),"OK",IF(COUNTIFS('Lançar execução'!$A$3:$A$1502,$A60,'Lançar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60" s="62" t="str">
        <f aca="false">IF($A60="","",IF(DATE(Parâmetros!$C$5,9,1)-1&lt;Parâmetros!$C$7,"",IF(IFERROR(INDEX($C$72:$N$78,MATCH($B60,$A$72:$A$78,0),8),0)=0,"—",IF(COUNTIFS('Lançar execução'!$A$3:$A$1502,$A60,'Lançar execução'!$D$3:$D$1502,"Sim",'Lançar execução'!$B$3:$B$1502,"&gt;="&amp;DATE(Parâmetros!$C$5,8,1),'Lançar execução'!$B$3:$B$1502,"&lt;"&amp;DATE(Parâmetros!$C$5,9,1))&gt;=IFERROR(INDEX($C$72:$N$78,MATCH($B60,$A$72:$A$78,0),8),0),"OK",IF(COUNTIFS('Lançar execução'!$A$3:$A$1502,$A60,'Lançar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60" s="62" t="str">
        <f aca="false">IF($A60="","",IF(DATE(Parâmetros!$C$5,10,1)-1&lt;Parâmetros!$C$7,"",IF(IFERROR(INDEX($C$72:$N$78,MATCH($B60,$A$72:$A$78,0),9),0)=0,"—",IF(COUNTIFS('Lançar execução'!$A$3:$A$1502,$A60,'Lançar execução'!$D$3:$D$1502,"Sim",'Lançar execução'!$B$3:$B$1502,"&gt;="&amp;DATE(Parâmetros!$C$5,9,1),'Lançar execução'!$B$3:$B$1502,"&lt;"&amp;DATE(Parâmetros!$C$5,10,1))&gt;=IFERROR(INDEX($C$72:$N$78,MATCH($B60,$A$72:$A$78,0),9),0),"OK",IF(COUNTIFS('Lançar execução'!$A$3:$A$1502,$A60,'Lançar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60" s="62" t="str">
        <f aca="false">IF($A60="","",IF(DATE(Parâmetros!$C$5,11,1)-1&lt;Parâmetros!$C$7,"",IF(IFERROR(INDEX($C$72:$N$78,MATCH($B60,$A$72:$A$78,0),10),0)=0,"—",IF(COUNTIFS('Lançar execução'!$A$3:$A$1502,$A60,'Lançar execução'!$D$3:$D$1502,"Sim",'Lançar execução'!$B$3:$B$1502,"&gt;="&amp;DATE(Parâmetros!$C$5,10,1),'Lançar execução'!$B$3:$B$1502,"&lt;"&amp;DATE(Parâmetros!$C$5,11,1))&gt;=IFERROR(INDEX($C$72:$N$78,MATCH($B60,$A$72:$A$78,0),10),0),"OK",IF(COUNTIFS('Lançar execução'!$A$3:$A$1502,$A60,'Lançar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60" s="62" t="str">
        <f aca="false">IF($A60="","",IF(DATE(Parâmetros!$C$5,12,1)-1&lt;Parâmetros!$C$7,"",IF(IFERROR(INDEX($C$72:$N$78,MATCH($B60,$A$72:$A$78,0),11),0)=0,"—",IF(COUNTIFS('Lançar execução'!$A$3:$A$1502,$A60,'Lançar execução'!$D$3:$D$1502,"Sim",'Lançar execução'!$B$3:$B$1502,"&gt;="&amp;DATE(Parâmetros!$C$5,11,1),'Lançar execução'!$B$3:$B$1502,"&lt;"&amp;DATE(Parâmetros!$C$5,12,1))&gt;=IFERROR(INDEX($C$72:$N$78,MATCH($B60,$A$72:$A$78,0),11),0),"OK",IF(COUNTIFS('Lançar execução'!$A$3:$A$1502,$A60,'Lançar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60" s="62" t="str">
        <f aca="false">IF($A60="","",IF(DATE(Parâmetros!$C$5,13,1)-1&lt;Parâmetros!$C$7,"",IF(IFERROR(INDEX($C$72:$N$78,MATCH($B60,$A$72:$A$78,0),12),0)=0,"—",IF(COUNTIFS('Lançar execução'!$A$3:$A$1502,$A60,'Lançar execução'!$D$3:$D$1502,"Sim",'Lançar execução'!$B$3:$B$1502,"&gt;="&amp;DATE(Parâmetros!$C$5,12,1),'Lançar execução'!$B$3:$B$1502,"&lt;"&amp;DATE(Parâmetros!$C$5,13,1))&gt;=IFERROR(INDEX($C$72:$N$78,MATCH($B60,$A$72:$A$78,0),12),0),"OK",IF(COUNTIFS('Lançar execução'!$A$3:$A$1502,$A60,'Lançar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60" s="63" t="str">
        <f aca="false">IF($A60="","",IF(COUNTIF($C60:$N60,"OK")+COUNTIF($C60:$N60,"Parcial")+COUNTIF($C60:$N60,"Pendente")=0,"",COUNTIF($C60:$N60,"OK")/(COUNTIF($C60:$N60,"OK")+COUNTIF($C60:$N60,"Parcial")+COUNTIF($C60:$N60,"Pendente"))*100))</f>
        <v/>
      </c>
      <c r="P60" s="47" t="n">
        <f aca="false">IF($A60="",0,IF(INDEX($C60:$N60,Painel!$T$2)="Pendente",1,0))</f>
        <v>0</v>
      </c>
      <c r="Q60" s="0" t="str">
        <f aca="false">IF($P60=0,"",SUM($P$3:$P60))</f>
        <v/>
      </c>
    </row>
    <row r="61" customFormat="false" ht="18" hidden="false" customHeight="true" outlineLevel="0" collapsed="false">
      <c r="A61" s="60" t="n">
        <f aca="false">Equipamentos!$A61</f>
        <v>0</v>
      </c>
      <c r="B61" s="61" t="n">
        <f aca="false">Equipamentos!$C61</f>
        <v>0</v>
      </c>
      <c r="C61" s="62" t="str">
        <f aca="false">IF($A61="","",IF(DATE(Parâmetros!$C$5,2,1)-1&lt;Parâmetros!$C$7,"",IF(IFERROR(INDEX($C$72:$N$78,MATCH($B61,$A$72:$A$78,0),1),0)=0,"—",IF(COUNTIFS('Lançar execução'!$A$3:$A$1502,$A61,'Lançar execução'!$D$3:$D$1502,"Sim",'Lançar execução'!$B$3:$B$1502,"&gt;="&amp;DATE(Parâmetros!$C$5,1,1),'Lançar execução'!$B$3:$B$1502,"&lt;"&amp;DATE(Parâmetros!$C$5,2,1))&gt;=IFERROR(INDEX($C$72:$N$78,MATCH($B61,$A$72:$A$78,0),1),0),"OK",IF(COUNTIFS('Lançar execução'!$A$3:$A$1502,$A61,'Lançar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61" s="62" t="str">
        <f aca="false">IF($A61="","",IF(DATE(Parâmetros!$C$5,3,1)-1&lt;Parâmetros!$C$7,"",IF(IFERROR(INDEX($C$72:$N$78,MATCH($B61,$A$72:$A$78,0),2),0)=0,"—",IF(COUNTIFS('Lançar execução'!$A$3:$A$1502,$A61,'Lançar execução'!$D$3:$D$1502,"Sim",'Lançar execução'!$B$3:$B$1502,"&gt;="&amp;DATE(Parâmetros!$C$5,2,1),'Lançar execução'!$B$3:$B$1502,"&lt;"&amp;DATE(Parâmetros!$C$5,3,1))&gt;=IFERROR(INDEX($C$72:$N$78,MATCH($B61,$A$72:$A$78,0),2),0),"OK",IF(COUNTIFS('Lançar execução'!$A$3:$A$1502,$A61,'Lançar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61" s="62" t="str">
        <f aca="false">IF($A61="","",IF(DATE(Parâmetros!$C$5,4,1)-1&lt;Parâmetros!$C$7,"",IF(IFERROR(INDEX($C$72:$N$78,MATCH($B61,$A$72:$A$78,0),3),0)=0,"—",IF(COUNTIFS('Lançar execução'!$A$3:$A$1502,$A61,'Lançar execução'!$D$3:$D$1502,"Sim",'Lançar execução'!$B$3:$B$1502,"&gt;="&amp;DATE(Parâmetros!$C$5,3,1),'Lançar execução'!$B$3:$B$1502,"&lt;"&amp;DATE(Parâmetros!$C$5,4,1))&gt;=IFERROR(INDEX($C$72:$N$78,MATCH($B61,$A$72:$A$78,0),3),0),"OK",IF(COUNTIFS('Lançar execução'!$A$3:$A$1502,$A61,'Lançar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61" s="62" t="str">
        <f aca="false">IF($A61="","",IF(DATE(Parâmetros!$C$5,5,1)-1&lt;Parâmetros!$C$7,"",IF(IFERROR(INDEX($C$72:$N$78,MATCH($B61,$A$72:$A$78,0),4),0)=0,"—",IF(COUNTIFS('Lançar execução'!$A$3:$A$1502,$A61,'Lançar execução'!$D$3:$D$1502,"Sim",'Lançar execução'!$B$3:$B$1502,"&gt;="&amp;DATE(Parâmetros!$C$5,4,1),'Lançar execução'!$B$3:$B$1502,"&lt;"&amp;DATE(Parâmetros!$C$5,5,1))&gt;=IFERROR(INDEX($C$72:$N$78,MATCH($B61,$A$72:$A$78,0),4),0),"OK",IF(COUNTIFS('Lançar execução'!$A$3:$A$1502,$A61,'Lançar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61" s="62" t="str">
        <f aca="false">IF($A61="","",IF(DATE(Parâmetros!$C$5,6,1)-1&lt;Parâmetros!$C$7,"",IF(IFERROR(INDEX($C$72:$N$78,MATCH($B61,$A$72:$A$78,0),5),0)=0,"—",IF(COUNTIFS('Lançar execução'!$A$3:$A$1502,$A61,'Lançar execução'!$D$3:$D$1502,"Sim",'Lançar execução'!$B$3:$B$1502,"&gt;="&amp;DATE(Parâmetros!$C$5,5,1),'Lançar execução'!$B$3:$B$1502,"&lt;"&amp;DATE(Parâmetros!$C$5,6,1))&gt;=IFERROR(INDEX($C$72:$N$78,MATCH($B61,$A$72:$A$78,0),5),0),"OK",IF(COUNTIFS('Lançar execução'!$A$3:$A$1502,$A61,'Lançar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61" s="62" t="str">
        <f aca="false">IF($A61="","",IF(DATE(Parâmetros!$C$5,7,1)-1&lt;Parâmetros!$C$7,"",IF(IFERROR(INDEX($C$72:$N$78,MATCH($B61,$A$72:$A$78,0),6),0)=0,"—",IF(COUNTIFS('Lançar execução'!$A$3:$A$1502,$A61,'Lançar execução'!$D$3:$D$1502,"Sim",'Lançar execução'!$B$3:$B$1502,"&gt;="&amp;DATE(Parâmetros!$C$5,6,1),'Lançar execução'!$B$3:$B$1502,"&lt;"&amp;DATE(Parâmetros!$C$5,7,1))&gt;=IFERROR(INDEX($C$72:$N$78,MATCH($B61,$A$72:$A$78,0),6),0),"OK",IF(COUNTIFS('Lançar execução'!$A$3:$A$1502,$A61,'Lançar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61" s="62" t="str">
        <f aca="false">IF($A61="","",IF(DATE(Parâmetros!$C$5,8,1)-1&lt;Parâmetros!$C$7,"",IF(IFERROR(INDEX($C$72:$N$78,MATCH($B61,$A$72:$A$78,0),7),0)=0,"—",IF(COUNTIFS('Lançar execução'!$A$3:$A$1502,$A61,'Lançar execução'!$D$3:$D$1502,"Sim",'Lançar execução'!$B$3:$B$1502,"&gt;="&amp;DATE(Parâmetros!$C$5,7,1),'Lançar execução'!$B$3:$B$1502,"&lt;"&amp;DATE(Parâmetros!$C$5,8,1))&gt;=IFERROR(INDEX($C$72:$N$78,MATCH($B61,$A$72:$A$78,0),7),0),"OK",IF(COUNTIFS('Lançar execução'!$A$3:$A$1502,$A61,'Lançar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61" s="62" t="str">
        <f aca="false">IF($A61="","",IF(DATE(Parâmetros!$C$5,9,1)-1&lt;Parâmetros!$C$7,"",IF(IFERROR(INDEX($C$72:$N$78,MATCH($B61,$A$72:$A$78,0),8),0)=0,"—",IF(COUNTIFS('Lançar execução'!$A$3:$A$1502,$A61,'Lançar execução'!$D$3:$D$1502,"Sim",'Lançar execução'!$B$3:$B$1502,"&gt;="&amp;DATE(Parâmetros!$C$5,8,1),'Lançar execução'!$B$3:$B$1502,"&lt;"&amp;DATE(Parâmetros!$C$5,9,1))&gt;=IFERROR(INDEX($C$72:$N$78,MATCH($B61,$A$72:$A$78,0),8),0),"OK",IF(COUNTIFS('Lançar execução'!$A$3:$A$1502,$A61,'Lançar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61" s="62" t="str">
        <f aca="false">IF($A61="","",IF(DATE(Parâmetros!$C$5,10,1)-1&lt;Parâmetros!$C$7,"",IF(IFERROR(INDEX($C$72:$N$78,MATCH($B61,$A$72:$A$78,0),9),0)=0,"—",IF(COUNTIFS('Lançar execução'!$A$3:$A$1502,$A61,'Lançar execução'!$D$3:$D$1502,"Sim",'Lançar execução'!$B$3:$B$1502,"&gt;="&amp;DATE(Parâmetros!$C$5,9,1),'Lançar execução'!$B$3:$B$1502,"&lt;"&amp;DATE(Parâmetros!$C$5,10,1))&gt;=IFERROR(INDEX($C$72:$N$78,MATCH($B61,$A$72:$A$78,0),9),0),"OK",IF(COUNTIFS('Lançar execução'!$A$3:$A$1502,$A61,'Lançar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61" s="62" t="str">
        <f aca="false">IF($A61="","",IF(DATE(Parâmetros!$C$5,11,1)-1&lt;Parâmetros!$C$7,"",IF(IFERROR(INDEX($C$72:$N$78,MATCH($B61,$A$72:$A$78,0),10),0)=0,"—",IF(COUNTIFS('Lançar execução'!$A$3:$A$1502,$A61,'Lançar execução'!$D$3:$D$1502,"Sim",'Lançar execução'!$B$3:$B$1502,"&gt;="&amp;DATE(Parâmetros!$C$5,10,1),'Lançar execução'!$B$3:$B$1502,"&lt;"&amp;DATE(Parâmetros!$C$5,11,1))&gt;=IFERROR(INDEX($C$72:$N$78,MATCH($B61,$A$72:$A$78,0),10),0),"OK",IF(COUNTIFS('Lançar execução'!$A$3:$A$1502,$A61,'Lançar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61" s="62" t="str">
        <f aca="false">IF($A61="","",IF(DATE(Parâmetros!$C$5,12,1)-1&lt;Parâmetros!$C$7,"",IF(IFERROR(INDEX($C$72:$N$78,MATCH($B61,$A$72:$A$78,0),11),0)=0,"—",IF(COUNTIFS('Lançar execução'!$A$3:$A$1502,$A61,'Lançar execução'!$D$3:$D$1502,"Sim",'Lançar execução'!$B$3:$B$1502,"&gt;="&amp;DATE(Parâmetros!$C$5,11,1),'Lançar execução'!$B$3:$B$1502,"&lt;"&amp;DATE(Parâmetros!$C$5,12,1))&gt;=IFERROR(INDEX($C$72:$N$78,MATCH($B61,$A$72:$A$78,0),11),0),"OK",IF(COUNTIFS('Lançar execução'!$A$3:$A$1502,$A61,'Lançar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61" s="62" t="str">
        <f aca="false">IF($A61="","",IF(DATE(Parâmetros!$C$5,13,1)-1&lt;Parâmetros!$C$7,"",IF(IFERROR(INDEX($C$72:$N$78,MATCH($B61,$A$72:$A$78,0),12),0)=0,"—",IF(COUNTIFS('Lançar execução'!$A$3:$A$1502,$A61,'Lançar execução'!$D$3:$D$1502,"Sim",'Lançar execução'!$B$3:$B$1502,"&gt;="&amp;DATE(Parâmetros!$C$5,12,1),'Lançar execução'!$B$3:$B$1502,"&lt;"&amp;DATE(Parâmetros!$C$5,13,1))&gt;=IFERROR(INDEX($C$72:$N$78,MATCH($B61,$A$72:$A$78,0),12),0),"OK",IF(COUNTIFS('Lançar execução'!$A$3:$A$1502,$A61,'Lançar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61" s="63" t="str">
        <f aca="false">IF($A61="","",IF(COUNTIF($C61:$N61,"OK")+COUNTIF($C61:$N61,"Parcial")+COUNTIF($C61:$N61,"Pendente")=0,"",COUNTIF($C61:$N61,"OK")/(COUNTIF($C61:$N61,"OK")+COUNTIF($C61:$N61,"Parcial")+COUNTIF($C61:$N61,"Pendente"))*100))</f>
        <v/>
      </c>
      <c r="P61" s="47" t="n">
        <f aca="false">IF($A61="",0,IF(INDEX($C61:$N61,Painel!$T$2)="Pendente",1,0))</f>
        <v>0</v>
      </c>
      <c r="Q61" s="0" t="str">
        <f aca="false">IF($P61=0,"",SUM($P$3:$P61))</f>
        <v/>
      </c>
    </row>
    <row r="62" customFormat="false" ht="18" hidden="false" customHeight="true" outlineLevel="0" collapsed="false">
      <c r="A62" s="60" t="n">
        <f aca="false">Equipamentos!$A62</f>
        <v>0</v>
      </c>
      <c r="B62" s="61" t="n">
        <f aca="false">Equipamentos!$C62</f>
        <v>0</v>
      </c>
      <c r="C62" s="62" t="str">
        <f aca="false">IF($A62="","",IF(DATE(Parâmetros!$C$5,2,1)-1&lt;Parâmetros!$C$7,"",IF(IFERROR(INDEX($C$72:$N$78,MATCH($B62,$A$72:$A$78,0),1),0)=0,"—",IF(COUNTIFS('Lançar execução'!$A$3:$A$1502,$A62,'Lançar execução'!$D$3:$D$1502,"Sim",'Lançar execução'!$B$3:$B$1502,"&gt;="&amp;DATE(Parâmetros!$C$5,1,1),'Lançar execução'!$B$3:$B$1502,"&lt;"&amp;DATE(Parâmetros!$C$5,2,1))&gt;=IFERROR(INDEX($C$72:$N$78,MATCH($B62,$A$72:$A$78,0),1),0),"OK",IF(COUNTIFS('Lançar execução'!$A$3:$A$1502,$A62,'Lançar execução'!$D$3:$D$1502,"Sim",'Lançar execução'!$B$3:$B$1502,"&gt;="&amp;DATE(Parâmetros!$C$5,1,1),'Lançar execução'!$B$3:$B$1502,"&lt;"&amp;DATE(Parâmetros!$C$5,2,1))&gt;0,"Parcial",IF(DATE(Parâmetros!$C$5,2,1)-1&lt;INT(Parâmetros!$C$4),"Pendente",""))))))</f>
        <v/>
      </c>
      <c r="D62" s="62" t="str">
        <f aca="false">IF($A62="","",IF(DATE(Parâmetros!$C$5,3,1)-1&lt;Parâmetros!$C$7,"",IF(IFERROR(INDEX($C$72:$N$78,MATCH($B62,$A$72:$A$78,0),2),0)=0,"—",IF(COUNTIFS('Lançar execução'!$A$3:$A$1502,$A62,'Lançar execução'!$D$3:$D$1502,"Sim",'Lançar execução'!$B$3:$B$1502,"&gt;="&amp;DATE(Parâmetros!$C$5,2,1),'Lançar execução'!$B$3:$B$1502,"&lt;"&amp;DATE(Parâmetros!$C$5,3,1))&gt;=IFERROR(INDEX($C$72:$N$78,MATCH($B62,$A$72:$A$78,0),2),0),"OK",IF(COUNTIFS('Lançar execução'!$A$3:$A$1502,$A62,'Lançar execução'!$D$3:$D$1502,"Sim",'Lançar execução'!$B$3:$B$1502,"&gt;="&amp;DATE(Parâmetros!$C$5,2,1),'Lançar execução'!$B$3:$B$1502,"&lt;"&amp;DATE(Parâmetros!$C$5,3,1))&gt;0,"Parcial",IF(DATE(Parâmetros!$C$5,3,1)-1&lt;INT(Parâmetros!$C$4),"Pendente",""))))))</f>
        <v/>
      </c>
      <c r="E62" s="62" t="str">
        <f aca="false">IF($A62="","",IF(DATE(Parâmetros!$C$5,4,1)-1&lt;Parâmetros!$C$7,"",IF(IFERROR(INDEX($C$72:$N$78,MATCH($B62,$A$72:$A$78,0),3),0)=0,"—",IF(COUNTIFS('Lançar execução'!$A$3:$A$1502,$A62,'Lançar execução'!$D$3:$D$1502,"Sim",'Lançar execução'!$B$3:$B$1502,"&gt;="&amp;DATE(Parâmetros!$C$5,3,1),'Lançar execução'!$B$3:$B$1502,"&lt;"&amp;DATE(Parâmetros!$C$5,4,1))&gt;=IFERROR(INDEX($C$72:$N$78,MATCH($B62,$A$72:$A$78,0),3),0),"OK",IF(COUNTIFS('Lançar execução'!$A$3:$A$1502,$A62,'Lançar execução'!$D$3:$D$1502,"Sim",'Lançar execução'!$B$3:$B$1502,"&gt;="&amp;DATE(Parâmetros!$C$5,3,1),'Lançar execução'!$B$3:$B$1502,"&lt;"&amp;DATE(Parâmetros!$C$5,4,1))&gt;0,"Parcial",IF(DATE(Parâmetros!$C$5,4,1)-1&lt;INT(Parâmetros!$C$4),"Pendente",""))))))</f>
        <v/>
      </c>
      <c r="F62" s="62" t="str">
        <f aca="false">IF($A62="","",IF(DATE(Parâmetros!$C$5,5,1)-1&lt;Parâmetros!$C$7,"",IF(IFERROR(INDEX($C$72:$N$78,MATCH($B62,$A$72:$A$78,0),4),0)=0,"—",IF(COUNTIFS('Lançar execução'!$A$3:$A$1502,$A62,'Lançar execução'!$D$3:$D$1502,"Sim",'Lançar execução'!$B$3:$B$1502,"&gt;="&amp;DATE(Parâmetros!$C$5,4,1),'Lançar execução'!$B$3:$B$1502,"&lt;"&amp;DATE(Parâmetros!$C$5,5,1))&gt;=IFERROR(INDEX($C$72:$N$78,MATCH($B62,$A$72:$A$78,0),4),0),"OK",IF(COUNTIFS('Lançar execução'!$A$3:$A$1502,$A62,'Lançar execução'!$D$3:$D$1502,"Sim",'Lançar execução'!$B$3:$B$1502,"&gt;="&amp;DATE(Parâmetros!$C$5,4,1),'Lançar execução'!$B$3:$B$1502,"&lt;"&amp;DATE(Parâmetros!$C$5,5,1))&gt;0,"Parcial",IF(DATE(Parâmetros!$C$5,5,1)-1&lt;INT(Parâmetros!$C$4),"Pendente",""))))))</f>
        <v/>
      </c>
      <c r="G62" s="62" t="str">
        <f aca="false">IF($A62="","",IF(DATE(Parâmetros!$C$5,6,1)-1&lt;Parâmetros!$C$7,"",IF(IFERROR(INDEX($C$72:$N$78,MATCH($B62,$A$72:$A$78,0),5),0)=0,"—",IF(COUNTIFS('Lançar execução'!$A$3:$A$1502,$A62,'Lançar execução'!$D$3:$D$1502,"Sim",'Lançar execução'!$B$3:$B$1502,"&gt;="&amp;DATE(Parâmetros!$C$5,5,1),'Lançar execução'!$B$3:$B$1502,"&lt;"&amp;DATE(Parâmetros!$C$5,6,1))&gt;=IFERROR(INDEX($C$72:$N$78,MATCH($B62,$A$72:$A$78,0),5),0),"OK",IF(COUNTIFS('Lançar execução'!$A$3:$A$1502,$A62,'Lançar execução'!$D$3:$D$1502,"Sim",'Lançar execução'!$B$3:$B$1502,"&gt;="&amp;DATE(Parâmetros!$C$5,5,1),'Lançar execução'!$B$3:$B$1502,"&lt;"&amp;DATE(Parâmetros!$C$5,6,1))&gt;0,"Parcial",IF(DATE(Parâmetros!$C$5,6,1)-1&lt;INT(Parâmetros!$C$4),"Pendente",""))))))</f>
        <v/>
      </c>
      <c r="H62" s="62" t="str">
        <f aca="false">IF($A62="","",IF(DATE(Parâmetros!$C$5,7,1)-1&lt;Parâmetros!$C$7,"",IF(IFERROR(INDEX($C$72:$N$78,MATCH($B62,$A$72:$A$78,0),6),0)=0,"—",IF(COUNTIFS('Lançar execução'!$A$3:$A$1502,$A62,'Lançar execução'!$D$3:$D$1502,"Sim",'Lançar execução'!$B$3:$B$1502,"&gt;="&amp;DATE(Parâmetros!$C$5,6,1),'Lançar execução'!$B$3:$B$1502,"&lt;"&amp;DATE(Parâmetros!$C$5,7,1))&gt;=IFERROR(INDEX($C$72:$N$78,MATCH($B62,$A$72:$A$78,0),6),0),"OK",IF(COUNTIFS('Lançar execução'!$A$3:$A$1502,$A62,'Lançar execução'!$D$3:$D$1502,"Sim",'Lançar execução'!$B$3:$B$1502,"&gt;="&amp;DATE(Parâmetros!$C$5,6,1),'Lançar execução'!$B$3:$B$1502,"&lt;"&amp;DATE(Parâmetros!$C$5,7,1))&gt;0,"Parcial",IF(DATE(Parâmetros!$C$5,7,1)-1&lt;INT(Parâmetros!$C$4),"Pendente",""))))))</f>
        <v/>
      </c>
      <c r="I62" s="62" t="str">
        <f aca="false">IF($A62="","",IF(DATE(Parâmetros!$C$5,8,1)-1&lt;Parâmetros!$C$7,"",IF(IFERROR(INDEX($C$72:$N$78,MATCH($B62,$A$72:$A$78,0),7),0)=0,"—",IF(COUNTIFS('Lançar execução'!$A$3:$A$1502,$A62,'Lançar execução'!$D$3:$D$1502,"Sim",'Lançar execução'!$B$3:$B$1502,"&gt;="&amp;DATE(Parâmetros!$C$5,7,1),'Lançar execução'!$B$3:$B$1502,"&lt;"&amp;DATE(Parâmetros!$C$5,8,1))&gt;=IFERROR(INDEX($C$72:$N$78,MATCH($B62,$A$72:$A$78,0),7),0),"OK",IF(COUNTIFS('Lançar execução'!$A$3:$A$1502,$A62,'Lançar execução'!$D$3:$D$1502,"Sim",'Lançar execução'!$B$3:$B$1502,"&gt;="&amp;DATE(Parâmetros!$C$5,7,1),'Lançar execução'!$B$3:$B$1502,"&lt;"&amp;DATE(Parâmetros!$C$5,8,1))&gt;0,"Parcial",IF(DATE(Parâmetros!$C$5,8,1)-1&lt;INT(Parâmetros!$C$4),"Pendente",""))))))</f>
        <v/>
      </c>
      <c r="J62" s="62" t="str">
        <f aca="false">IF($A62="","",IF(DATE(Parâmetros!$C$5,9,1)-1&lt;Parâmetros!$C$7,"",IF(IFERROR(INDEX($C$72:$N$78,MATCH($B62,$A$72:$A$78,0),8),0)=0,"—",IF(COUNTIFS('Lançar execução'!$A$3:$A$1502,$A62,'Lançar execução'!$D$3:$D$1502,"Sim",'Lançar execução'!$B$3:$B$1502,"&gt;="&amp;DATE(Parâmetros!$C$5,8,1),'Lançar execução'!$B$3:$B$1502,"&lt;"&amp;DATE(Parâmetros!$C$5,9,1))&gt;=IFERROR(INDEX($C$72:$N$78,MATCH($B62,$A$72:$A$78,0),8),0),"OK",IF(COUNTIFS('Lançar execução'!$A$3:$A$1502,$A62,'Lançar execução'!$D$3:$D$1502,"Sim",'Lançar execução'!$B$3:$B$1502,"&gt;="&amp;DATE(Parâmetros!$C$5,8,1),'Lançar execução'!$B$3:$B$1502,"&lt;"&amp;DATE(Parâmetros!$C$5,9,1))&gt;0,"Parcial",IF(DATE(Parâmetros!$C$5,9,1)-1&lt;INT(Parâmetros!$C$4),"Pendente",""))))))</f>
        <v/>
      </c>
      <c r="K62" s="62" t="str">
        <f aca="false">IF($A62="","",IF(DATE(Parâmetros!$C$5,10,1)-1&lt;Parâmetros!$C$7,"",IF(IFERROR(INDEX($C$72:$N$78,MATCH($B62,$A$72:$A$78,0),9),0)=0,"—",IF(COUNTIFS('Lançar execução'!$A$3:$A$1502,$A62,'Lançar execução'!$D$3:$D$1502,"Sim",'Lançar execução'!$B$3:$B$1502,"&gt;="&amp;DATE(Parâmetros!$C$5,9,1),'Lançar execução'!$B$3:$B$1502,"&lt;"&amp;DATE(Parâmetros!$C$5,10,1))&gt;=IFERROR(INDEX($C$72:$N$78,MATCH($B62,$A$72:$A$78,0),9),0),"OK",IF(COUNTIFS('Lançar execução'!$A$3:$A$1502,$A62,'Lançar execução'!$D$3:$D$1502,"Sim",'Lançar execução'!$B$3:$B$1502,"&gt;="&amp;DATE(Parâmetros!$C$5,9,1),'Lançar execução'!$B$3:$B$1502,"&lt;"&amp;DATE(Parâmetros!$C$5,10,1))&gt;0,"Parcial",IF(DATE(Parâmetros!$C$5,10,1)-1&lt;INT(Parâmetros!$C$4),"Pendente",""))))))</f>
        <v/>
      </c>
      <c r="L62" s="62" t="str">
        <f aca="false">IF($A62="","",IF(DATE(Parâmetros!$C$5,11,1)-1&lt;Parâmetros!$C$7,"",IF(IFERROR(INDEX($C$72:$N$78,MATCH($B62,$A$72:$A$78,0),10),0)=0,"—",IF(COUNTIFS('Lançar execução'!$A$3:$A$1502,$A62,'Lançar execução'!$D$3:$D$1502,"Sim",'Lançar execução'!$B$3:$B$1502,"&gt;="&amp;DATE(Parâmetros!$C$5,10,1),'Lançar execução'!$B$3:$B$1502,"&lt;"&amp;DATE(Parâmetros!$C$5,11,1))&gt;=IFERROR(INDEX($C$72:$N$78,MATCH($B62,$A$72:$A$78,0),10),0),"OK",IF(COUNTIFS('Lançar execução'!$A$3:$A$1502,$A62,'Lançar execução'!$D$3:$D$1502,"Sim",'Lançar execução'!$B$3:$B$1502,"&gt;="&amp;DATE(Parâmetros!$C$5,10,1),'Lançar execução'!$B$3:$B$1502,"&lt;"&amp;DATE(Parâmetros!$C$5,11,1))&gt;0,"Parcial",IF(DATE(Parâmetros!$C$5,11,1)-1&lt;INT(Parâmetros!$C$4),"Pendente",""))))))</f>
        <v/>
      </c>
      <c r="M62" s="62" t="str">
        <f aca="false">IF($A62="","",IF(DATE(Parâmetros!$C$5,12,1)-1&lt;Parâmetros!$C$7,"",IF(IFERROR(INDEX($C$72:$N$78,MATCH($B62,$A$72:$A$78,0),11),0)=0,"—",IF(COUNTIFS('Lançar execução'!$A$3:$A$1502,$A62,'Lançar execução'!$D$3:$D$1502,"Sim",'Lançar execução'!$B$3:$B$1502,"&gt;="&amp;DATE(Parâmetros!$C$5,11,1),'Lançar execução'!$B$3:$B$1502,"&lt;"&amp;DATE(Parâmetros!$C$5,12,1))&gt;=IFERROR(INDEX($C$72:$N$78,MATCH($B62,$A$72:$A$78,0),11),0),"OK",IF(COUNTIFS('Lançar execução'!$A$3:$A$1502,$A62,'Lançar execução'!$D$3:$D$1502,"Sim",'Lançar execução'!$B$3:$B$1502,"&gt;="&amp;DATE(Parâmetros!$C$5,11,1),'Lançar execução'!$B$3:$B$1502,"&lt;"&amp;DATE(Parâmetros!$C$5,12,1))&gt;0,"Parcial",IF(DATE(Parâmetros!$C$5,12,1)-1&lt;INT(Parâmetros!$C$4),"Pendente",""))))))</f>
        <v/>
      </c>
      <c r="N62" s="62" t="str">
        <f aca="false">IF($A62="","",IF(DATE(Parâmetros!$C$5,13,1)-1&lt;Parâmetros!$C$7,"",IF(IFERROR(INDEX($C$72:$N$78,MATCH($B62,$A$72:$A$78,0),12),0)=0,"—",IF(COUNTIFS('Lançar execução'!$A$3:$A$1502,$A62,'Lançar execução'!$D$3:$D$1502,"Sim",'Lançar execução'!$B$3:$B$1502,"&gt;="&amp;DATE(Parâmetros!$C$5,12,1),'Lançar execução'!$B$3:$B$1502,"&lt;"&amp;DATE(Parâmetros!$C$5,13,1))&gt;=IFERROR(INDEX($C$72:$N$78,MATCH($B62,$A$72:$A$78,0),12),0),"OK",IF(COUNTIFS('Lançar execução'!$A$3:$A$1502,$A62,'Lançar execução'!$D$3:$D$1502,"Sim",'Lançar execução'!$B$3:$B$1502,"&gt;="&amp;DATE(Parâmetros!$C$5,12,1),'Lançar execução'!$B$3:$B$1502,"&lt;"&amp;DATE(Parâmetros!$C$5,13,1))&gt;0,"Parcial",IF(DATE(Parâmetros!$C$5,13,1)-1&lt;INT(Parâmetros!$C$4),"Pendente",""))))))</f>
        <v/>
      </c>
      <c r="O62" s="63" t="str">
        <f aca="false">IF($A62="","",IF(COUNTIF($C62:$N62,"OK")+COUNTIF($C62:$N62,"Parcial")+COUNTIF($C62:$N62,"Pendente")=0,"",COUNTIF($C62:$N62,"OK")/(COUNTIF($C62:$N62,"OK")+COUNTIF($C62:$N62,"Parcial")+COUNTIF($C62:$N62,"Pendente"))*100))</f>
        <v/>
      </c>
      <c r="P62" s="47" t="n">
        <f aca="false">IF($A62="",0,IF(INDEX($C62:$N62,Painel!$T$2)="Pendente",1,0))</f>
        <v>0</v>
      </c>
      <c r="Q62" s="0" t="str">
        <f aca="false">IF($P62=0,"",SUM($P$3:$P62))</f>
        <v/>
      </c>
    </row>
    <row r="63" customFormat="false" ht="15" hidden="false" customHeight="false" outlineLevel="0" collapsed="false">
      <c r="A63" s="64" t="s">
        <v>331</v>
      </c>
    </row>
    <row r="64" customFormat="false" ht="15" hidden="false" customHeight="false" outlineLevel="0" collapsed="false">
      <c r="B64" s="65" t="s">
        <v>332</v>
      </c>
      <c r="C64" s="66" t="n">
        <f aca="false">COUNTIF(C$3:C$62,"OK")</f>
        <v>0</v>
      </c>
      <c r="D64" s="66" t="n">
        <f aca="false">COUNTIF(D$3:D$62,"OK")</f>
        <v>0</v>
      </c>
      <c r="E64" s="66" t="n">
        <f aca="false">COUNTIF(E$3:E$62,"OK")</f>
        <v>0</v>
      </c>
      <c r="F64" s="66" t="n">
        <f aca="false">COUNTIF(F$3:F$62,"OK")</f>
        <v>5</v>
      </c>
      <c r="G64" s="66" t="n">
        <f aca="false">COUNTIF(G$3:G$62,"OK")</f>
        <v>4</v>
      </c>
      <c r="H64" s="66" t="n">
        <f aca="false">COUNTIF(H$3:H$62,"OK")</f>
        <v>4</v>
      </c>
      <c r="I64" s="66" t="n">
        <f aca="false">COUNTIF(I$3:I$62,"OK")</f>
        <v>0</v>
      </c>
      <c r="J64" s="66" t="n">
        <f aca="false">COUNTIF(J$3:J$62,"OK")</f>
        <v>0</v>
      </c>
      <c r="K64" s="66" t="n">
        <f aca="false">COUNTIF(K$3:K$62,"OK")</f>
        <v>0</v>
      </c>
      <c r="L64" s="66" t="n">
        <f aca="false">COUNTIF(L$3:L$62,"OK")</f>
        <v>0</v>
      </c>
      <c r="M64" s="66" t="n">
        <f aca="false">COUNTIF(M$3:M$62,"OK")</f>
        <v>0</v>
      </c>
      <c r="N64" s="66" t="n">
        <f aca="false">COUNTIF(N$3:N$62,"OK")</f>
        <v>0</v>
      </c>
    </row>
    <row r="65" customFormat="false" ht="15" hidden="false" customHeight="false" outlineLevel="0" collapsed="false">
      <c r="B65" s="65" t="s">
        <v>333</v>
      </c>
      <c r="C65" s="66" t="n">
        <f aca="false">COUNTIF(C$3:C$62,"Parcial")</f>
        <v>0</v>
      </c>
      <c r="D65" s="66" t="n">
        <f aca="false">COUNTIF(D$3:D$62,"Parcial")</f>
        <v>0</v>
      </c>
      <c r="E65" s="66" t="n">
        <f aca="false">COUNTIF(E$3:E$62,"Parcial")</f>
        <v>0</v>
      </c>
      <c r="F65" s="66" t="n">
        <f aca="false">COUNTIF(F$3:F$62,"Parcial")</f>
        <v>0</v>
      </c>
      <c r="G65" s="66" t="n">
        <f aca="false">COUNTIF(G$3:G$62,"Parcial")</f>
        <v>1</v>
      </c>
      <c r="H65" s="66" t="n">
        <f aca="false">COUNTIF(H$3:H$62,"Parcial")</f>
        <v>2</v>
      </c>
      <c r="I65" s="66" t="n">
        <f aca="false">COUNTIF(I$3:I$62,"Parcial")</f>
        <v>2</v>
      </c>
      <c r="J65" s="66" t="n">
        <f aca="false">COUNTIF(J$3:J$62,"Parcial")</f>
        <v>0</v>
      </c>
      <c r="K65" s="66" t="n">
        <f aca="false">COUNTIF(K$3:K$62,"Parcial")</f>
        <v>0</v>
      </c>
      <c r="L65" s="66" t="n">
        <f aca="false">COUNTIF(L$3:L$62,"Parcial")</f>
        <v>0</v>
      </c>
      <c r="M65" s="66" t="n">
        <f aca="false">COUNTIF(M$3:M$62,"Parcial")</f>
        <v>0</v>
      </c>
      <c r="N65" s="66" t="n">
        <f aca="false">COUNTIF(N$3:N$62,"Parcial")</f>
        <v>0</v>
      </c>
    </row>
    <row r="66" customFormat="false" ht="15" hidden="false" customHeight="false" outlineLevel="0" collapsed="false">
      <c r="B66" s="65" t="s">
        <v>334</v>
      </c>
      <c r="C66" s="66" t="n">
        <f aca="false">COUNTIF(C$3:C$62,"Pendente")</f>
        <v>0</v>
      </c>
      <c r="D66" s="66" t="n">
        <f aca="false">COUNTIF(D$3:D$62,"Pendente")</f>
        <v>0</v>
      </c>
      <c r="E66" s="66" t="n">
        <f aca="false">COUNTIF(E$3:E$62,"Pendente")</f>
        <v>0</v>
      </c>
      <c r="F66" s="66" t="n">
        <f aca="false">COUNTIF(F$3:F$62,"Pendente")</f>
        <v>7</v>
      </c>
      <c r="G66" s="66" t="n">
        <f aca="false">COUNTIF(G$3:G$62,"Pendente")</f>
        <v>7</v>
      </c>
      <c r="H66" s="66" t="n">
        <f aca="false">COUNTIF(H$3:H$62,"Pendente")</f>
        <v>6</v>
      </c>
      <c r="I66" s="66" t="n">
        <f aca="false">COUNTIF(I$3:I$62,"Pendente")</f>
        <v>0</v>
      </c>
      <c r="J66" s="66" t="n">
        <f aca="false">COUNTIF(J$3:J$62,"Pendente")</f>
        <v>0</v>
      </c>
      <c r="K66" s="66" t="n">
        <f aca="false">COUNTIF(K$3:K$62,"Pendente")</f>
        <v>0</v>
      </c>
      <c r="L66" s="66" t="n">
        <f aca="false">COUNTIF(L$3:L$62,"Pendente")</f>
        <v>0</v>
      </c>
      <c r="M66" s="66" t="n">
        <f aca="false">COUNTIF(M$3:M$62,"Pendente")</f>
        <v>0</v>
      </c>
      <c r="N66" s="66" t="n">
        <f aca="false">COUNTIF(N$3:N$62,"Pendente")</f>
        <v>0</v>
      </c>
    </row>
    <row r="68" customFormat="false" ht="15" hidden="false" customHeight="false" outlineLevel="0" collapsed="false">
      <c r="A68" s="64" t="s">
        <v>335</v>
      </c>
    </row>
    <row r="69" customFormat="false" ht="15" hidden="false" customHeight="false" outlineLevel="0" collapsed="false">
      <c r="A69" s="21" t="s">
        <v>336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1" customFormat="false" ht="15" hidden="false" customHeight="false" outlineLevel="0" collapsed="false">
      <c r="A71" s="67" t="s">
        <v>298</v>
      </c>
      <c r="C71" s="67" t="s">
        <v>318</v>
      </c>
      <c r="D71" s="67" t="s">
        <v>319</v>
      </c>
      <c r="E71" s="67" t="s">
        <v>320</v>
      </c>
      <c r="F71" s="67" t="s">
        <v>321</v>
      </c>
      <c r="G71" s="67" t="s">
        <v>322</v>
      </c>
      <c r="H71" s="67" t="s">
        <v>323</v>
      </c>
      <c r="I71" s="67" t="s">
        <v>324</v>
      </c>
      <c r="J71" s="67" t="s">
        <v>325</v>
      </c>
      <c r="K71" s="67" t="s">
        <v>326</v>
      </c>
      <c r="L71" s="67" t="s">
        <v>327</v>
      </c>
      <c r="M71" s="67" t="s">
        <v>328</v>
      </c>
      <c r="N71" s="67" t="s">
        <v>329</v>
      </c>
    </row>
    <row r="72" customFormat="false" ht="15" hidden="false" customHeight="false" outlineLevel="0" collapsed="false">
      <c r="A72" s="68" t="s">
        <v>72</v>
      </c>
      <c r="C72" s="66" t="n">
        <f aca="false">COUNTIFS(Atividades!$A$3:$A$302,$A72,Atividades!$D$3:$D$302,"Mensal")+IF(MOD(1-Parâmetros!$C$6,3)=0,COUNTIFS(Atividades!$A$3:$A$302,$A72,Atividades!$D$3:$D$302,"Trimestral"),0)+IF(MOD(1-Parâmetros!$C$6,6)=0,COUNTIFS(Atividades!$A$3:$A$302,$A72,Atividades!$D$3:$D$302,"Semestral"),0)+IF(MOD(1-Parâmetros!$C$6,12)=0,COUNTIFS(Atividades!$A$3:$A$302,$A72,Atividades!$D$3:$D$302,"Anual"),0)</f>
        <v>14</v>
      </c>
      <c r="D72" s="66" t="n">
        <f aca="false">COUNTIFS(Atividades!$A$3:$A$302,$A72,Atividades!$D$3:$D$302,"Mensal")+IF(MOD(2-Parâmetros!$C$6,3)=0,COUNTIFS(Atividades!$A$3:$A$302,$A72,Atividades!$D$3:$D$302,"Trimestral"),0)+IF(MOD(2-Parâmetros!$C$6,6)=0,COUNTIFS(Atividades!$A$3:$A$302,$A72,Atividades!$D$3:$D$302,"Semestral"),0)+IF(MOD(2-Parâmetros!$C$6,12)=0,COUNTIFS(Atividades!$A$3:$A$302,$A72,Atividades!$D$3:$D$302,"Anual"),0)</f>
        <v>5</v>
      </c>
      <c r="E72" s="66" t="n">
        <f aca="false">COUNTIFS(Atividades!$A$3:$A$302,$A72,Atividades!$D$3:$D$302,"Mensal")+IF(MOD(3-Parâmetros!$C$6,3)=0,COUNTIFS(Atividades!$A$3:$A$302,$A72,Atividades!$D$3:$D$302,"Trimestral"),0)+IF(MOD(3-Parâmetros!$C$6,6)=0,COUNTIFS(Atividades!$A$3:$A$302,$A72,Atividades!$D$3:$D$302,"Semestral"),0)+IF(MOD(3-Parâmetros!$C$6,12)=0,COUNTIFS(Atividades!$A$3:$A$302,$A72,Atividades!$D$3:$D$302,"Anual"),0)</f>
        <v>5</v>
      </c>
      <c r="F72" s="66" t="n">
        <f aca="false">COUNTIFS(Atividades!$A$3:$A$302,$A72,Atividades!$D$3:$D$302,"Mensal")+IF(MOD(4-Parâmetros!$C$6,3)=0,COUNTIFS(Atividades!$A$3:$A$302,$A72,Atividades!$D$3:$D$302,"Trimestral"),0)+IF(MOD(4-Parâmetros!$C$6,6)=0,COUNTIFS(Atividades!$A$3:$A$302,$A72,Atividades!$D$3:$D$302,"Semestral"),0)+IF(MOD(4-Parâmetros!$C$6,12)=0,COUNTIFS(Atividades!$A$3:$A$302,$A72,Atividades!$D$3:$D$302,"Anual"),0)</f>
        <v>9</v>
      </c>
      <c r="G72" s="66" t="n">
        <f aca="false">COUNTIFS(Atividades!$A$3:$A$302,$A72,Atividades!$D$3:$D$302,"Mensal")+IF(MOD(5-Parâmetros!$C$6,3)=0,COUNTIFS(Atividades!$A$3:$A$302,$A72,Atividades!$D$3:$D$302,"Trimestral"),0)+IF(MOD(5-Parâmetros!$C$6,6)=0,COUNTIFS(Atividades!$A$3:$A$302,$A72,Atividades!$D$3:$D$302,"Semestral"),0)+IF(MOD(5-Parâmetros!$C$6,12)=0,COUNTIFS(Atividades!$A$3:$A$302,$A72,Atividades!$D$3:$D$302,"Anual"),0)</f>
        <v>5</v>
      </c>
      <c r="H72" s="66" t="n">
        <f aca="false">COUNTIFS(Atividades!$A$3:$A$302,$A72,Atividades!$D$3:$D$302,"Mensal")+IF(MOD(6-Parâmetros!$C$6,3)=0,COUNTIFS(Atividades!$A$3:$A$302,$A72,Atividades!$D$3:$D$302,"Trimestral"),0)+IF(MOD(6-Parâmetros!$C$6,6)=0,COUNTIFS(Atividades!$A$3:$A$302,$A72,Atividades!$D$3:$D$302,"Semestral"),0)+IF(MOD(6-Parâmetros!$C$6,12)=0,COUNTIFS(Atividades!$A$3:$A$302,$A72,Atividades!$D$3:$D$302,"Anual"),0)</f>
        <v>5</v>
      </c>
      <c r="I72" s="66" t="n">
        <f aca="false">COUNTIFS(Atividades!$A$3:$A$302,$A72,Atividades!$D$3:$D$302,"Mensal")+IF(MOD(7-Parâmetros!$C$6,3)=0,COUNTIFS(Atividades!$A$3:$A$302,$A72,Atividades!$D$3:$D$302,"Trimestral"),0)+IF(MOD(7-Parâmetros!$C$6,6)=0,COUNTIFS(Atividades!$A$3:$A$302,$A72,Atividades!$D$3:$D$302,"Semestral"),0)+IF(MOD(7-Parâmetros!$C$6,12)=0,COUNTIFS(Atividades!$A$3:$A$302,$A72,Atividades!$D$3:$D$302,"Anual"),0)</f>
        <v>12</v>
      </c>
      <c r="J72" s="66" t="n">
        <f aca="false">COUNTIFS(Atividades!$A$3:$A$302,$A72,Atividades!$D$3:$D$302,"Mensal")+IF(MOD(8-Parâmetros!$C$6,3)=0,COUNTIFS(Atividades!$A$3:$A$302,$A72,Atividades!$D$3:$D$302,"Trimestral"),0)+IF(MOD(8-Parâmetros!$C$6,6)=0,COUNTIFS(Atividades!$A$3:$A$302,$A72,Atividades!$D$3:$D$302,"Semestral"),0)+IF(MOD(8-Parâmetros!$C$6,12)=0,COUNTIFS(Atividades!$A$3:$A$302,$A72,Atividades!$D$3:$D$302,"Anual"),0)</f>
        <v>5</v>
      </c>
      <c r="K72" s="66" t="n">
        <f aca="false">COUNTIFS(Atividades!$A$3:$A$302,$A72,Atividades!$D$3:$D$302,"Mensal")+IF(MOD(9-Parâmetros!$C$6,3)=0,COUNTIFS(Atividades!$A$3:$A$302,$A72,Atividades!$D$3:$D$302,"Trimestral"),0)+IF(MOD(9-Parâmetros!$C$6,6)=0,COUNTIFS(Atividades!$A$3:$A$302,$A72,Atividades!$D$3:$D$302,"Semestral"),0)+IF(MOD(9-Parâmetros!$C$6,12)=0,COUNTIFS(Atividades!$A$3:$A$302,$A72,Atividades!$D$3:$D$302,"Anual"),0)</f>
        <v>5</v>
      </c>
      <c r="L72" s="66" t="n">
        <f aca="false">COUNTIFS(Atividades!$A$3:$A$302,$A72,Atividades!$D$3:$D$302,"Mensal")+IF(MOD(10-Parâmetros!$C$6,3)=0,COUNTIFS(Atividades!$A$3:$A$302,$A72,Atividades!$D$3:$D$302,"Trimestral"),0)+IF(MOD(10-Parâmetros!$C$6,6)=0,COUNTIFS(Atividades!$A$3:$A$302,$A72,Atividades!$D$3:$D$302,"Semestral"),0)+IF(MOD(10-Parâmetros!$C$6,12)=0,COUNTIFS(Atividades!$A$3:$A$302,$A72,Atividades!$D$3:$D$302,"Anual"),0)</f>
        <v>9</v>
      </c>
      <c r="M72" s="66" t="n">
        <f aca="false">COUNTIFS(Atividades!$A$3:$A$302,$A72,Atividades!$D$3:$D$302,"Mensal")+IF(MOD(11-Parâmetros!$C$6,3)=0,COUNTIFS(Atividades!$A$3:$A$302,$A72,Atividades!$D$3:$D$302,"Trimestral"),0)+IF(MOD(11-Parâmetros!$C$6,6)=0,COUNTIFS(Atividades!$A$3:$A$302,$A72,Atividades!$D$3:$D$302,"Semestral"),0)+IF(MOD(11-Parâmetros!$C$6,12)=0,COUNTIFS(Atividades!$A$3:$A$302,$A72,Atividades!$D$3:$D$302,"Anual"),0)</f>
        <v>5</v>
      </c>
      <c r="N72" s="66" t="n">
        <f aca="false">COUNTIFS(Atividades!$A$3:$A$302,$A72,Atividades!$D$3:$D$302,"Mensal")+IF(MOD(12-Parâmetros!$C$6,3)=0,COUNTIFS(Atividades!$A$3:$A$302,$A72,Atividades!$D$3:$D$302,"Trimestral"),0)+IF(MOD(12-Parâmetros!$C$6,6)=0,COUNTIFS(Atividades!$A$3:$A$302,$A72,Atividades!$D$3:$D$302,"Semestral"),0)+IF(MOD(12-Parâmetros!$C$6,12)=0,COUNTIFS(Atividades!$A$3:$A$302,$A72,Atividades!$D$3:$D$302,"Anual"),0)</f>
        <v>5</v>
      </c>
    </row>
    <row r="73" customFormat="false" ht="15" hidden="false" customHeight="false" outlineLevel="0" collapsed="false">
      <c r="A73" s="68" t="s">
        <v>77</v>
      </c>
      <c r="C73" s="66" t="n">
        <f aca="false">COUNTIFS(Atividades!$A$3:$A$302,$A73,Atividades!$D$3:$D$302,"Mensal")+IF(MOD(1-Parâmetros!$C$6,3)=0,COUNTIFS(Atividades!$A$3:$A$302,$A73,Atividades!$D$3:$D$302,"Trimestral"),0)+IF(MOD(1-Parâmetros!$C$6,6)=0,COUNTIFS(Atividades!$A$3:$A$302,$A73,Atividades!$D$3:$D$302,"Semestral"),0)+IF(MOD(1-Parâmetros!$C$6,12)=0,COUNTIFS(Atividades!$A$3:$A$302,$A73,Atividades!$D$3:$D$302,"Anual"),0)</f>
        <v>14</v>
      </c>
      <c r="D73" s="66" t="n">
        <f aca="false">COUNTIFS(Atividades!$A$3:$A$302,$A73,Atividades!$D$3:$D$302,"Mensal")+IF(MOD(2-Parâmetros!$C$6,3)=0,COUNTIFS(Atividades!$A$3:$A$302,$A73,Atividades!$D$3:$D$302,"Trimestral"),0)+IF(MOD(2-Parâmetros!$C$6,6)=0,COUNTIFS(Atividades!$A$3:$A$302,$A73,Atividades!$D$3:$D$302,"Semestral"),0)+IF(MOD(2-Parâmetros!$C$6,12)=0,COUNTIFS(Atividades!$A$3:$A$302,$A73,Atividades!$D$3:$D$302,"Anual"),0)</f>
        <v>5</v>
      </c>
      <c r="E73" s="66" t="n">
        <f aca="false">COUNTIFS(Atividades!$A$3:$A$302,$A73,Atividades!$D$3:$D$302,"Mensal")+IF(MOD(3-Parâmetros!$C$6,3)=0,COUNTIFS(Atividades!$A$3:$A$302,$A73,Atividades!$D$3:$D$302,"Trimestral"),0)+IF(MOD(3-Parâmetros!$C$6,6)=0,COUNTIFS(Atividades!$A$3:$A$302,$A73,Atividades!$D$3:$D$302,"Semestral"),0)+IF(MOD(3-Parâmetros!$C$6,12)=0,COUNTIFS(Atividades!$A$3:$A$302,$A73,Atividades!$D$3:$D$302,"Anual"),0)</f>
        <v>5</v>
      </c>
      <c r="F73" s="66" t="n">
        <f aca="false">COUNTIFS(Atividades!$A$3:$A$302,$A73,Atividades!$D$3:$D$302,"Mensal")+IF(MOD(4-Parâmetros!$C$6,3)=0,COUNTIFS(Atividades!$A$3:$A$302,$A73,Atividades!$D$3:$D$302,"Trimestral"),0)+IF(MOD(4-Parâmetros!$C$6,6)=0,COUNTIFS(Atividades!$A$3:$A$302,$A73,Atividades!$D$3:$D$302,"Semestral"),0)+IF(MOD(4-Parâmetros!$C$6,12)=0,COUNTIFS(Atividades!$A$3:$A$302,$A73,Atividades!$D$3:$D$302,"Anual"),0)</f>
        <v>9</v>
      </c>
      <c r="G73" s="66" t="n">
        <f aca="false">COUNTIFS(Atividades!$A$3:$A$302,$A73,Atividades!$D$3:$D$302,"Mensal")+IF(MOD(5-Parâmetros!$C$6,3)=0,COUNTIFS(Atividades!$A$3:$A$302,$A73,Atividades!$D$3:$D$302,"Trimestral"),0)+IF(MOD(5-Parâmetros!$C$6,6)=0,COUNTIFS(Atividades!$A$3:$A$302,$A73,Atividades!$D$3:$D$302,"Semestral"),0)+IF(MOD(5-Parâmetros!$C$6,12)=0,COUNTIFS(Atividades!$A$3:$A$302,$A73,Atividades!$D$3:$D$302,"Anual"),0)</f>
        <v>5</v>
      </c>
      <c r="H73" s="66" t="n">
        <f aca="false">COUNTIFS(Atividades!$A$3:$A$302,$A73,Atividades!$D$3:$D$302,"Mensal")+IF(MOD(6-Parâmetros!$C$6,3)=0,COUNTIFS(Atividades!$A$3:$A$302,$A73,Atividades!$D$3:$D$302,"Trimestral"),0)+IF(MOD(6-Parâmetros!$C$6,6)=0,COUNTIFS(Atividades!$A$3:$A$302,$A73,Atividades!$D$3:$D$302,"Semestral"),0)+IF(MOD(6-Parâmetros!$C$6,12)=0,COUNTIFS(Atividades!$A$3:$A$302,$A73,Atividades!$D$3:$D$302,"Anual"),0)</f>
        <v>5</v>
      </c>
      <c r="I73" s="66" t="n">
        <f aca="false">COUNTIFS(Atividades!$A$3:$A$302,$A73,Atividades!$D$3:$D$302,"Mensal")+IF(MOD(7-Parâmetros!$C$6,3)=0,COUNTIFS(Atividades!$A$3:$A$302,$A73,Atividades!$D$3:$D$302,"Trimestral"),0)+IF(MOD(7-Parâmetros!$C$6,6)=0,COUNTIFS(Atividades!$A$3:$A$302,$A73,Atividades!$D$3:$D$302,"Semestral"),0)+IF(MOD(7-Parâmetros!$C$6,12)=0,COUNTIFS(Atividades!$A$3:$A$302,$A73,Atividades!$D$3:$D$302,"Anual"),0)</f>
        <v>12</v>
      </c>
      <c r="J73" s="66" t="n">
        <f aca="false">COUNTIFS(Atividades!$A$3:$A$302,$A73,Atividades!$D$3:$D$302,"Mensal")+IF(MOD(8-Parâmetros!$C$6,3)=0,COUNTIFS(Atividades!$A$3:$A$302,$A73,Atividades!$D$3:$D$302,"Trimestral"),0)+IF(MOD(8-Parâmetros!$C$6,6)=0,COUNTIFS(Atividades!$A$3:$A$302,$A73,Atividades!$D$3:$D$302,"Semestral"),0)+IF(MOD(8-Parâmetros!$C$6,12)=0,COUNTIFS(Atividades!$A$3:$A$302,$A73,Atividades!$D$3:$D$302,"Anual"),0)</f>
        <v>5</v>
      </c>
      <c r="K73" s="66" t="n">
        <f aca="false">COUNTIFS(Atividades!$A$3:$A$302,$A73,Atividades!$D$3:$D$302,"Mensal")+IF(MOD(9-Parâmetros!$C$6,3)=0,COUNTIFS(Atividades!$A$3:$A$302,$A73,Atividades!$D$3:$D$302,"Trimestral"),0)+IF(MOD(9-Parâmetros!$C$6,6)=0,COUNTIFS(Atividades!$A$3:$A$302,$A73,Atividades!$D$3:$D$302,"Semestral"),0)+IF(MOD(9-Parâmetros!$C$6,12)=0,COUNTIFS(Atividades!$A$3:$A$302,$A73,Atividades!$D$3:$D$302,"Anual"),0)</f>
        <v>5</v>
      </c>
      <c r="L73" s="66" t="n">
        <f aca="false">COUNTIFS(Atividades!$A$3:$A$302,$A73,Atividades!$D$3:$D$302,"Mensal")+IF(MOD(10-Parâmetros!$C$6,3)=0,COUNTIFS(Atividades!$A$3:$A$302,$A73,Atividades!$D$3:$D$302,"Trimestral"),0)+IF(MOD(10-Parâmetros!$C$6,6)=0,COUNTIFS(Atividades!$A$3:$A$302,$A73,Atividades!$D$3:$D$302,"Semestral"),0)+IF(MOD(10-Parâmetros!$C$6,12)=0,COUNTIFS(Atividades!$A$3:$A$302,$A73,Atividades!$D$3:$D$302,"Anual"),0)</f>
        <v>9</v>
      </c>
      <c r="M73" s="66" t="n">
        <f aca="false">COUNTIFS(Atividades!$A$3:$A$302,$A73,Atividades!$D$3:$D$302,"Mensal")+IF(MOD(11-Parâmetros!$C$6,3)=0,COUNTIFS(Atividades!$A$3:$A$302,$A73,Atividades!$D$3:$D$302,"Trimestral"),0)+IF(MOD(11-Parâmetros!$C$6,6)=0,COUNTIFS(Atividades!$A$3:$A$302,$A73,Atividades!$D$3:$D$302,"Semestral"),0)+IF(MOD(11-Parâmetros!$C$6,12)=0,COUNTIFS(Atividades!$A$3:$A$302,$A73,Atividades!$D$3:$D$302,"Anual"),0)</f>
        <v>5</v>
      </c>
      <c r="N73" s="66" t="n">
        <f aca="false">COUNTIFS(Atividades!$A$3:$A$302,$A73,Atividades!$D$3:$D$302,"Mensal")+IF(MOD(12-Parâmetros!$C$6,3)=0,COUNTIFS(Atividades!$A$3:$A$302,$A73,Atividades!$D$3:$D$302,"Trimestral"),0)+IF(MOD(12-Parâmetros!$C$6,6)=0,COUNTIFS(Atividades!$A$3:$A$302,$A73,Atividades!$D$3:$D$302,"Semestral"),0)+IF(MOD(12-Parâmetros!$C$6,12)=0,COUNTIFS(Atividades!$A$3:$A$302,$A73,Atividades!$D$3:$D$302,"Anual"),0)</f>
        <v>5</v>
      </c>
    </row>
    <row r="74" customFormat="false" ht="15" hidden="false" customHeight="false" outlineLevel="0" collapsed="false">
      <c r="A74" s="68" t="s">
        <v>82</v>
      </c>
      <c r="C74" s="66" t="n">
        <f aca="false">COUNTIFS(Atividades!$A$3:$A$302,$A74,Atividades!$D$3:$D$302,"Mensal")+IF(MOD(1-Parâmetros!$C$6,3)=0,COUNTIFS(Atividades!$A$3:$A$302,$A74,Atividades!$D$3:$D$302,"Trimestral"),0)+IF(MOD(1-Parâmetros!$C$6,6)=0,COUNTIFS(Atividades!$A$3:$A$302,$A74,Atividades!$D$3:$D$302,"Semestral"),0)+IF(MOD(1-Parâmetros!$C$6,12)=0,COUNTIFS(Atividades!$A$3:$A$302,$A74,Atividades!$D$3:$D$302,"Anual"),0)</f>
        <v>10</v>
      </c>
      <c r="D74" s="66" t="n">
        <f aca="false">COUNTIFS(Atividades!$A$3:$A$302,$A74,Atividades!$D$3:$D$302,"Mensal")+IF(MOD(2-Parâmetros!$C$6,3)=0,COUNTIFS(Atividades!$A$3:$A$302,$A74,Atividades!$D$3:$D$302,"Trimestral"),0)+IF(MOD(2-Parâmetros!$C$6,6)=0,COUNTIFS(Atividades!$A$3:$A$302,$A74,Atividades!$D$3:$D$302,"Semestral"),0)+IF(MOD(2-Parâmetros!$C$6,12)=0,COUNTIFS(Atividades!$A$3:$A$302,$A74,Atividades!$D$3:$D$302,"Anual"),0)</f>
        <v>4</v>
      </c>
      <c r="E74" s="66" t="n">
        <f aca="false">COUNTIFS(Atividades!$A$3:$A$302,$A74,Atividades!$D$3:$D$302,"Mensal")+IF(MOD(3-Parâmetros!$C$6,3)=0,COUNTIFS(Atividades!$A$3:$A$302,$A74,Atividades!$D$3:$D$302,"Trimestral"),0)+IF(MOD(3-Parâmetros!$C$6,6)=0,COUNTIFS(Atividades!$A$3:$A$302,$A74,Atividades!$D$3:$D$302,"Semestral"),0)+IF(MOD(3-Parâmetros!$C$6,12)=0,COUNTIFS(Atividades!$A$3:$A$302,$A74,Atividades!$D$3:$D$302,"Anual"),0)</f>
        <v>4</v>
      </c>
      <c r="F74" s="66" t="n">
        <f aca="false">COUNTIFS(Atividades!$A$3:$A$302,$A74,Atividades!$D$3:$D$302,"Mensal")+IF(MOD(4-Parâmetros!$C$6,3)=0,COUNTIFS(Atividades!$A$3:$A$302,$A74,Atividades!$D$3:$D$302,"Trimestral"),0)+IF(MOD(4-Parâmetros!$C$6,6)=0,COUNTIFS(Atividades!$A$3:$A$302,$A74,Atividades!$D$3:$D$302,"Semestral"),0)+IF(MOD(4-Parâmetros!$C$6,12)=0,COUNTIFS(Atividades!$A$3:$A$302,$A74,Atividades!$D$3:$D$302,"Anual"),0)</f>
        <v>6</v>
      </c>
      <c r="G74" s="66" t="n">
        <f aca="false">COUNTIFS(Atividades!$A$3:$A$302,$A74,Atividades!$D$3:$D$302,"Mensal")+IF(MOD(5-Parâmetros!$C$6,3)=0,COUNTIFS(Atividades!$A$3:$A$302,$A74,Atividades!$D$3:$D$302,"Trimestral"),0)+IF(MOD(5-Parâmetros!$C$6,6)=0,COUNTIFS(Atividades!$A$3:$A$302,$A74,Atividades!$D$3:$D$302,"Semestral"),0)+IF(MOD(5-Parâmetros!$C$6,12)=0,COUNTIFS(Atividades!$A$3:$A$302,$A74,Atividades!$D$3:$D$302,"Anual"),0)</f>
        <v>4</v>
      </c>
      <c r="H74" s="66" t="n">
        <f aca="false">COUNTIFS(Atividades!$A$3:$A$302,$A74,Atividades!$D$3:$D$302,"Mensal")+IF(MOD(6-Parâmetros!$C$6,3)=0,COUNTIFS(Atividades!$A$3:$A$302,$A74,Atividades!$D$3:$D$302,"Trimestral"),0)+IF(MOD(6-Parâmetros!$C$6,6)=0,COUNTIFS(Atividades!$A$3:$A$302,$A74,Atividades!$D$3:$D$302,"Semestral"),0)+IF(MOD(6-Parâmetros!$C$6,12)=0,COUNTIFS(Atividades!$A$3:$A$302,$A74,Atividades!$D$3:$D$302,"Anual"),0)</f>
        <v>4</v>
      </c>
      <c r="I74" s="66" t="n">
        <f aca="false">COUNTIFS(Atividades!$A$3:$A$302,$A74,Atividades!$D$3:$D$302,"Mensal")+IF(MOD(7-Parâmetros!$C$6,3)=0,COUNTIFS(Atividades!$A$3:$A$302,$A74,Atividades!$D$3:$D$302,"Trimestral"),0)+IF(MOD(7-Parâmetros!$C$6,6)=0,COUNTIFS(Atividades!$A$3:$A$302,$A74,Atividades!$D$3:$D$302,"Semestral"),0)+IF(MOD(7-Parâmetros!$C$6,12)=0,COUNTIFS(Atividades!$A$3:$A$302,$A74,Atividades!$D$3:$D$302,"Anual"),0)</f>
        <v>9</v>
      </c>
      <c r="J74" s="66" t="n">
        <f aca="false">COUNTIFS(Atividades!$A$3:$A$302,$A74,Atividades!$D$3:$D$302,"Mensal")+IF(MOD(8-Parâmetros!$C$6,3)=0,COUNTIFS(Atividades!$A$3:$A$302,$A74,Atividades!$D$3:$D$302,"Trimestral"),0)+IF(MOD(8-Parâmetros!$C$6,6)=0,COUNTIFS(Atividades!$A$3:$A$302,$A74,Atividades!$D$3:$D$302,"Semestral"),0)+IF(MOD(8-Parâmetros!$C$6,12)=0,COUNTIFS(Atividades!$A$3:$A$302,$A74,Atividades!$D$3:$D$302,"Anual"),0)</f>
        <v>4</v>
      </c>
      <c r="K74" s="66" t="n">
        <f aca="false">COUNTIFS(Atividades!$A$3:$A$302,$A74,Atividades!$D$3:$D$302,"Mensal")+IF(MOD(9-Parâmetros!$C$6,3)=0,COUNTIFS(Atividades!$A$3:$A$302,$A74,Atividades!$D$3:$D$302,"Trimestral"),0)+IF(MOD(9-Parâmetros!$C$6,6)=0,COUNTIFS(Atividades!$A$3:$A$302,$A74,Atividades!$D$3:$D$302,"Semestral"),0)+IF(MOD(9-Parâmetros!$C$6,12)=0,COUNTIFS(Atividades!$A$3:$A$302,$A74,Atividades!$D$3:$D$302,"Anual"),0)</f>
        <v>4</v>
      </c>
      <c r="L74" s="66" t="n">
        <f aca="false">COUNTIFS(Atividades!$A$3:$A$302,$A74,Atividades!$D$3:$D$302,"Mensal")+IF(MOD(10-Parâmetros!$C$6,3)=0,COUNTIFS(Atividades!$A$3:$A$302,$A74,Atividades!$D$3:$D$302,"Trimestral"),0)+IF(MOD(10-Parâmetros!$C$6,6)=0,COUNTIFS(Atividades!$A$3:$A$302,$A74,Atividades!$D$3:$D$302,"Semestral"),0)+IF(MOD(10-Parâmetros!$C$6,12)=0,COUNTIFS(Atividades!$A$3:$A$302,$A74,Atividades!$D$3:$D$302,"Anual"),0)</f>
        <v>6</v>
      </c>
      <c r="M74" s="66" t="n">
        <f aca="false">COUNTIFS(Atividades!$A$3:$A$302,$A74,Atividades!$D$3:$D$302,"Mensal")+IF(MOD(11-Parâmetros!$C$6,3)=0,COUNTIFS(Atividades!$A$3:$A$302,$A74,Atividades!$D$3:$D$302,"Trimestral"),0)+IF(MOD(11-Parâmetros!$C$6,6)=0,COUNTIFS(Atividades!$A$3:$A$302,$A74,Atividades!$D$3:$D$302,"Semestral"),0)+IF(MOD(11-Parâmetros!$C$6,12)=0,COUNTIFS(Atividades!$A$3:$A$302,$A74,Atividades!$D$3:$D$302,"Anual"),0)</f>
        <v>4</v>
      </c>
      <c r="N74" s="66" t="n">
        <f aca="false">COUNTIFS(Atividades!$A$3:$A$302,$A74,Atividades!$D$3:$D$302,"Mensal")+IF(MOD(12-Parâmetros!$C$6,3)=0,COUNTIFS(Atividades!$A$3:$A$302,$A74,Atividades!$D$3:$D$302,"Trimestral"),0)+IF(MOD(12-Parâmetros!$C$6,6)=0,COUNTIFS(Atividades!$A$3:$A$302,$A74,Atividades!$D$3:$D$302,"Semestral"),0)+IF(MOD(12-Parâmetros!$C$6,12)=0,COUNTIFS(Atividades!$A$3:$A$302,$A74,Atividades!$D$3:$D$302,"Anual"),0)</f>
        <v>4</v>
      </c>
    </row>
    <row r="75" customFormat="false" ht="15" hidden="false" customHeight="false" outlineLevel="0" collapsed="false">
      <c r="A75" s="68" t="s">
        <v>87</v>
      </c>
      <c r="C75" s="66" t="n">
        <f aca="false">COUNTIFS(Atividades!$A$3:$A$302,$A75,Atividades!$D$3:$D$302,"Mensal")+IF(MOD(1-Parâmetros!$C$6,3)=0,COUNTIFS(Atividades!$A$3:$A$302,$A75,Atividades!$D$3:$D$302,"Trimestral"),0)+IF(MOD(1-Parâmetros!$C$6,6)=0,COUNTIFS(Atividades!$A$3:$A$302,$A75,Atividades!$D$3:$D$302,"Semestral"),0)+IF(MOD(1-Parâmetros!$C$6,12)=0,COUNTIFS(Atividades!$A$3:$A$302,$A75,Atividades!$D$3:$D$302,"Anual"),0)</f>
        <v>17</v>
      </c>
      <c r="D75" s="66" t="n">
        <f aca="false">COUNTIFS(Atividades!$A$3:$A$302,$A75,Atividades!$D$3:$D$302,"Mensal")+IF(MOD(2-Parâmetros!$C$6,3)=0,COUNTIFS(Atividades!$A$3:$A$302,$A75,Atividades!$D$3:$D$302,"Trimestral"),0)+IF(MOD(2-Parâmetros!$C$6,6)=0,COUNTIFS(Atividades!$A$3:$A$302,$A75,Atividades!$D$3:$D$302,"Semestral"),0)+IF(MOD(2-Parâmetros!$C$6,12)=0,COUNTIFS(Atividades!$A$3:$A$302,$A75,Atividades!$D$3:$D$302,"Anual"),0)</f>
        <v>6</v>
      </c>
      <c r="E75" s="66" t="n">
        <f aca="false">COUNTIFS(Atividades!$A$3:$A$302,$A75,Atividades!$D$3:$D$302,"Mensal")+IF(MOD(3-Parâmetros!$C$6,3)=0,COUNTIFS(Atividades!$A$3:$A$302,$A75,Atividades!$D$3:$D$302,"Trimestral"),0)+IF(MOD(3-Parâmetros!$C$6,6)=0,COUNTIFS(Atividades!$A$3:$A$302,$A75,Atividades!$D$3:$D$302,"Semestral"),0)+IF(MOD(3-Parâmetros!$C$6,12)=0,COUNTIFS(Atividades!$A$3:$A$302,$A75,Atividades!$D$3:$D$302,"Anual"),0)</f>
        <v>6</v>
      </c>
      <c r="F75" s="66" t="n">
        <f aca="false">COUNTIFS(Atividades!$A$3:$A$302,$A75,Atividades!$D$3:$D$302,"Mensal")+IF(MOD(4-Parâmetros!$C$6,3)=0,COUNTIFS(Atividades!$A$3:$A$302,$A75,Atividades!$D$3:$D$302,"Trimestral"),0)+IF(MOD(4-Parâmetros!$C$6,6)=0,COUNTIFS(Atividades!$A$3:$A$302,$A75,Atividades!$D$3:$D$302,"Semestral"),0)+IF(MOD(4-Parâmetros!$C$6,12)=0,COUNTIFS(Atividades!$A$3:$A$302,$A75,Atividades!$D$3:$D$302,"Anual"),0)</f>
        <v>11</v>
      </c>
      <c r="G75" s="66" t="n">
        <f aca="false">COUNTIFS(Atividades!$A$3:$A$302,$A75,Atividades!$D$3:$D$302,"Mensal")+IF(MOD(5-Parâmetros!$C$6,3)=0,COUNTIFS(Atividades!$A$3:$A$302,$A75,Atividades!$D$3:$D$302,"Trimestral"),0)+IF(MOD(5-Parâmetros!$C$6,6)=0,COUNTIFS(Atividades!$A$3:$A$302,$A75,Atividades!$D$3:$D$302,"Semestral"),0)+IF(MOD(5-Parâmetros!$C$6,12)=0,COUNTIFS(Atividades!$A$3:$A$302,$A75,Atividades!$D$3:$D$302,"Anual"),0)</f>
        <v>6</v>
      </c>
      <c r="H75" s="66" t="n">
        <f aca="false">COUNTIFS(Atividades!$A$3:$A$302,$A75,Atividades!$D$3:$D$302,"Mensal")+IF(MOD(6-Parâmetros!$C$6,3)=0,COUNTIFS(Atividades!$A$3:$A$302,$A75,Atividades!$D$3:$D$302,"Trimestral"),0)+IF(MOD(6-Parâmetros!$C$6,6)=0,COUNTIFS(Atividades!$A$3:$A$302,$A75,Atividades!$D$3:$D$302,"Semestral"),0)+IF(MOD(6-Parâmetros!$C$6,12)=0,COUNTIFS(Atividades!$A$3:$A$302,$A75,Atividades!$D$3:$D$302,"Anual"),0)</f>
        <v>6</v>
      </c>
      <c r="I75" s="66" t="n">
        <f aca="false">COUNTIFS(Atividades!$A$3:$A$302,$A75,Atividades!$D$3:$D$302,"Mensal")+IF(MOD(7-Parâmetros!$C$6,3)=0,COUNTIFS(Atividades!$A$3:$A$302,$A75,Atividades!$D$3:$D$302,"Trimestral"),0)+IF(MOD(7-Parâmetros!$C$6,6)=0,COUNTIFS(Atividades!$A$3:$A$302,$A75,Atividades!$D$3:$D$302,"Semestral"),0)+IF(MOD(7-Parâmetros!$C$6,12)=0,COUNTIFS(Atividades!$A$3:$A$302,$A75,Atividades!$D$3:$D$302,"Anual"),0)</f>
        <v>15</v>
      </c>
      <c r="J75" s="66" t="n">
        <f aca="false">COUNTIFS(Atividades!$A$3:$A$302,$A75,Atividades!$D$3:$D$302,"Mensal")+IF(MOD(8-Parâmetros!$C$6,3)=0,COUNTIFS(Atividades!$A$3:$A$302,$A75,Atividades!$D$3:$D$302,"Trimestral"),0)+IF(MOD(8-Parâmetros!$C$6,6)=0,COUNTIFS(Atividades!$A$3:$A$302,$A75,Atividades!$D$3:$D$302,"Semestral"),0)+IF(MOD(8-Parâmetros!$C$6,12)=0,COUNTIFS(Atividades!$A$3:$A$302,$A75,Atividades!$D$3:$D$302,"Anual"),0)</f>
        <v>6</v>
      </c>
      <c r="K75" s="66" t="n">
        <f aca="false">COUNTIFS(Atividades!$A$3:$A$302,$A75,Atividades!$D$3:$D$302,"Mensal")+IF(MOD(9-Parâmetros!$C$6,3)=0,COUNTIFS(Atividades!$A$3:$A$302,$A75,Atividades!$D$3:$D$302,"Trimestral"),0)+IF(MOD(9-Parâmetros!$C$6,6)=0,COUNTIFS(Atividades!$A$3:$A$302,$A75,Atividades!$D$3:$D$302,"Semestral"),0)+IF(MOD(9-Parâmetros!$C$6,12)=0,COUNTIFS(Atividades!$A$3:$A$302,$A75,Atividades!$D$3:$D$302,"Anual"),0)</f>
        <v>6</v>
      </c>
      <c r="L75" s="66" t="n">
        <f aca="false">COUNTIFS(Atividades!$A$3:$A$302,$A75,Atividades!$D$3:$D$302,"Mensal")+IF(MOD(10-Parâmetros!$C$6,3)=0,COUNTIFS(Atividades!$A$3:$A$302,$A75,Atividades!$D$3:$D$302,"Trimestral"),0)+IF(MOD(10-Parâmetros!$C$6,6)=0,COUNTIFS(Atividades!$A$3:$A$302,$A75,Atividades!$D$3:$D$302,"Semestral"),0)+IF(MOD(10-Parâmetros!$C$6,12)=0,COUNTIFS(Atividades!$A$3:$A$302,$A75,Atividades!$D$3:$D$302,"Anual"),0)</f>
        <v>11</v>
      </c>
      <c r="M75" s="66" t="n">
        <f aca="false">COUNTIFS(Atividades!$A$3:$A$302,$A75,Atividades!$D$3:$D$302,"Mensal")+IF(MOD(11-Parâmetros!$C$6,3)=0,COUNTIFS(Atividades!$A$3:$A$302,$A75,Atividades!$D$3:$D$302,"Trimestral"),0)+IF(MOD(11-Parâmetros!$C$6,6)=0,COUNTIFS(Atividades!$A$3:$A$302,$A75,Atividades!$D$3:$D$302,"Semestral"),0)+IF(MOD(11-Parâmetros!$C$6,12)=0,COUNTIFS(Atividades!$A$3:$A$302,$A75,Atividades!$D$3:$D$302,"Anual"),0)</f>
        <v>6</v>
      </c>
      <c r="N75" s="66" t="n">
        <f aca="false">COUNTIFS(Atividades!$A$3:$A$302,$A75,Atividades!$D$3:$D$302,"Mensal")+IF(MOD(12-Parâmetros!$C$6,3)=0,COUNTIFS(Atividades!$A$3:$A$302,$A75,Atividades!$D$3:$D$302,"Trimestral"),0)+IF(MOD(12-Parâmetros!$C$6,6)=0,COUNTIFS(Atividades!$A$3:$A$302,$A75,Atividades!$D$3:$D$302,"Semestral"),0)+IF(MOD(12-Parâmetros!$C$6,12)=0,COUNTIFS(Atividades!$A$3:$A$302,$A75,Atividades!$D$3:$D$302,"Anual"),0)</f>
        <v>6</v>
      </c>
    </row>
    <row r="76" customFormat="false" ht="15" hidden="false" customHeight="false" outlineLevel="0" collapsed="false">
      <c r="A76" s="68" t="s">
        <v>90</v>
      </c>
      <c r="C76" s="66" t="n">
        <f aca="false">COUNTIFS(Atividades!$A$3:$A$302,$A76,Atividades!$D$3:$D$302,"Mensal")+IF(MOD(1-Parâmetros!$C$6,3)=0,COUNTIFS(Atividades!$A$3:$A$302,$A76,Atividades!$D$3:$D$302,"Trimestral"),0)+IF(MOD(1-Parâmetros!$C$6,6)=0,COUNTIFS(Atividades!$A$3:$A$302,$A76,Atividades!$D$3:$D$302,"Semestral"),0)+IF(MOD(1-Parâmetros!$C$6,12)=0,COUNTIFS(Atividades!$A$3:$A$302,$A76,Atividades!$D$3:$D$302,"Anual"),0)</f>
        <v>14</v>
      </c>
      <c r="D76" s="66" t="n">
        <f aca="false">COUNTIFS(Atividades!$A$3:$A$302,$A76,Atividades!$D$3:$D$302,"Mensal")+IF(MOD(2-Parâmetros!$C$6,3)=0,COUNTIFS(Atividades!$A$3:$A$302,$A76,Atividades!$D$3:$D$302,"Trimestral"),0)+IF(MOD(2-Parâmetros!$C$6,6)=0,COUNTIFS(Atividades!$A$3:$A$302,$A76,Atividades!$D$3:$D$302,"Semestral"),0)+IF(MOD(2-Parâmetros!$C$6,12)=0,COUNTIFS(Atividades!$A$3:$A$302,$A76,Atividades!$D$3:$D$302,"Anual"),0)</f>
        <v>5</v>
      </c>
      <c r="E76" s="66" t="n">
        <f aca="false">COUNTIFS(Atividades!$A$3:$A$302,$A76,Atividades!$D$3:$D$302,"Mensal")+IF(MOD(3-Parâmetros!$C$6,3)=0,COUNTIFS(Atividades!$A$3:$A$302,$A76,Atividades!$D$3:$D$302,"Trimestral"),0)+IF(MOD(3-Parâmetros!$C$6,6)=0,COUNTIFS(Atividades!$A$3:$A$302,$A76,Atividades!$D$3:$D$302,"Semestral"),0)+IF(MOD(3-Parâmetros!$C$6,12)=0,COUNTIFS(Atividades!$A$3:$A$302,$A76,Atividades!$D$3:$D$302,"Anual"),0)</f>
        <v>5</v>
      </c>
      <c r="F76" s="66" t="n">
        <f aca="false">COUNTIFS(Atividades!$A$3:$A$302,$A76,Atividades!$D$3:$D$302,"Mensal")+IF(MOD(4-Parâmetros!$C$6,3)=0,COUNTIFS(Atividades!$A$3:$A$302,$A76,Atividades!$D$3:$D$302,"Trimestral"),0)+IF(MOD(4-Parâmetros!$C$6,6)=0,COUNTIFS(Atividades!$A$3:$A$302,$A76,Atividades!$D$3:$D$302,"Semestral"),0)+IF(MOD(4-Parâmetros!$C$6,12)=0,COUNTIFS(Atividades!$A$3:$A$302,$A76,Atividades!$D$3:$D$302,"Anual"),0)</f>
        <v>9</v>
      </c>
      <c r="G76" s="66" t="n">
        <f aca="false">COUNTIFS(Atividades!$A$3:$A$302,$A76,Atividades!$D$3:$D$302,"Mensal")+IF(MOD(5-Parâmetros!$C$6,3)=0,COUNTIFS(Atividades!$A$3:$A$302,$A76,Atividades!$D$3:$D$302,"Trimestral"),0)+IF(MOD(5-Parâmetros!$C$6,6)=0,COUNTIFS(Atividades!$A$3:$A$302,$A76,Atividades!$D$3:$D$302,"Semestral"),0)+IF(MOD(5-Parâmetros!$C$6,12)=0,COUNTIFS(Atividades!$A$3:$A$302,$A76,Atividades!$D$3:$D$302,"Anual"),0)</f>
        <v>5</v>
      </c>
      <c r="H76" s="66" t="n">
        <f aca="false">COUNTIFS(Atividades!$A$3:$A$302,$A76,Atividades!$D$3:$D$302,"Mensal")+IF(MOD(6-Parâmetros!$C$6,3)=0,COUNTIFS(Atividades!$A$3:$A$302,$A76,Atividades!$D$3:$D$302,"Trimestral"),0)+IF(MOD(6-Parâmetros!$C$6,6)=0,COUNTIFS(Atividades!$A$3:$A$302,$A76,Atividades!$D$3:$D$302,"Semestral"),0)+IF(MOD(6-Parâmetros!$C$6,12)=0,COUNTIFS(Atividades!$A$3:$A$302,$A76,Atividades!$D$3:$D$302,"Anual"),0)</f>
        <v>5</v>
      </c>
      <c r="I76" s="66" t="n">
        <f aca="false">COUNTIFS(Atividades!$A$3:$A$302,$A76,Atividades!$D$3:$D$302,"Mensal")+IF(MOD(7-Parâmetros!$C$6,3)=0,COUNTIFS(Atividades!$A$3:$A$302,$A76,Atividades!$D$3:$D$302,"Trimestral"),0)+IF(MOD(7-Parâmetros!$C$6,6)=0,COUNTIFS(Atividades!$A$3:$A$302,$A76,Atividades!$D$3:$D$302,"Semestral"),0)+IF(MOD(7-Parâmetros!$C$6,12)=0,COUNTIFS(Atividades!$A$3:$A$302,$A76,Atividades!$D$3:$D$302,"Anual"),0)</f>
        <v>12</v>
      </c>
      <c r="J76" s="66" t="n">
        <f aca="false">COUNTIFS(Atividades!$A$3:$A$302,$A76,Atividades!$D$3:$D$302,"Mensal")+IF(MOD(8-Parâmetros!$C$6,3)=0,COUNTIFS(Atividades!$A$3:$A$302,$A76,Atividades!$D$3:$D$302,"Trimestral"),0)+IF(MOD(8-Parâmetros!$C$6,6)=0,COUNTIFS(Atividades!$A$3:$A$302,$A76,Atividades!$D$3:$D$302,"Semestral"),0)+IF(MOD(8-Parâmetros!$C$6,12)=0,COUNTIFS(Atividades!$A$3:$A$302,$A76,Atividades!$D$3:$D$302,"Anual"),0)</f>
        <v>5</v>
      </c>
      <c r="K76" s="66" t="n">
        <f aca="false">COUNTIFS(Atividades!$A$3:$A$302,$A76,Atividades!$D$3:$D$302,"Mensal")+IF(MOD(9-Parâmetros!$C$6,3)=0,COUNTIFS(Atividades!$A$3:$A$302,$A76,Atividades!$D$3:$D$302,"Trimestral"),0)+IF(MOD(9-Parâmetros!$C$6,6)=0,COUNTIFS(Atividades!$A$3:$A$302,$A76,Atividades!$D$3:$D$302,"Semestral"),0)+IF(MOD(9-Parâmetros!$C$6,12)=0,COUNTIFS(Atividades!$A$3:$A$302,$A76,Atividades!$D$3:$D$302,"Anual"),0)</f>
        <v>5</v>
      </c>
      <c r="L76" s="66" t="n">
        <f aca="false">COUNTIFS(Atividades!$A$3:$A$302,$A76,Atividades!$D$3:$D$302,"Mensal")+IF(MOD(10-Parâmetros!$C$6,3)=0,COUNTIFS(Atividades!$A$3:$A$302,$A76,Atividades!$D$3:$D$302,"Trimestral"),0)+IF(MOD(10-Parâmetros!$C$6,6)=0,COUNTIFS(Atividades!$A$3:$A$302,$A76,Atividades!$D$3:$D$302,"Semestral"),0)+IF(MOD(10-Parâmetros!$C$6,12)=0,COUNTIFS(Atividades!$A$3:$A$302,$A76,Atividades!$D$3:$D$302,"Anual"),0)</f>
        <v>9</v>
      </c>
      <c r="M76" s="66" t="n">
        <f aca="false">COUNTIFS(Atividades!$A$3:$A$302,$A76,Atividades!$D$3:$D$302,"Mensal")+IF(MOD(11-Parâmetros!$C$6,3)=0,COUNTIFS(Atividades!$A$3:$A$302,$A76,Atividades!$D$3:$D$302,"Trimestral"),0)+IF(MOD(11-Parâmetros!$C$6,6)=0,COUNTIFS(Atividades!$A$3:$A$302,$A76,Atividades!$D$3:$D$302,"Semestral"),0)+IF(MOD(11-Parâmetros!$C$6,12)=0,COUNTIFS(Atividades!$A$3:$A$302,$A76,Atividades!$D$3:$D$302,"Anual"),0)</f>
        <v>5</v>
      </c>
      <c r="N76" s="66" t="n">
        <f aca="false">COUNTIFS(Atividades!$A$3:$A$302,$A76,Atividades!$D$3:$D$302,"Mensal")+IF(MOD(12-Parâmetros!$C$6,3)=0,COUNTIFS(Atividades!$A$3:$A$302,$A76,Atividades!$D$3:$D$302,"Trimestral"),0)+IF(MOD(12-Parâmetros!$C$6,6)=0,COUNTIFS(Atividades!$A$3:$A$302,$A76,Atividades!$D$3:$D$302,"Semestral"),0)+IF(MOD(12-Parâmetros!$C$6,12)=0,COUNTIFS(Atividades!$A$3:$A$302,$A76,Atividades!$D$3:$D$302,"Anual"),0)</f>
        <v>5</v>
      </c>
    </row>
    <row r="77" customFormat="false" ht="15" hidden="false" customHeight="false" outlineLevel="0" collapsed="false">
      <c r="A77" s="68" t="s">
        <v>91</v>
      </c>
      <c r="C77" s="66" t="n">
        <f aca="false">COUNTIFS(Atividades!$A$3:$A$302,$A77,Atividades!$D$3:$D$302,"Mensal")+IF(MOD(1-Parâmetros!$C$6,3)=0,COUNTIFS(Atividades!$A$3:$A$302,$A77,Atividades!$D$3:$D$302,"Trimestral"),0)+IF(MOD(1-Parâmetros!$C$6,6)=0,COUNTIFS(Atividades!$A$3:$A$302,$A77,Atividades!$D$3:$D$302,"Semestral"),0)+IF(MOD(1-Parâmetros!$C$6,12)=0,COUNTIFS(Atividades!$A$3:$A$302,$A77,Atividades!$D$3:$D$302,"Anual"),0)</f>
        <v>14</v>
      </c>
      <c r="D77" s="66" t="n">
        <f aca="false">COUNTIFS(Atividades!$A$3:$A$302,$A77,Atividades!$D$3:$D$302,"Mensal")+IF(MOD(2-Parâmetros!$C$6,3)=0,COUNTIFS(Atividades!$A$3:$A$302,$A77,Atividades!$D$3:$D$302,"Trimestral"),0)+IF(MOD(2-Parâmetros!$C$6,6)=0,COUNTIFS(Atividades!$A$3:$A$302,$A77,Atividades!$D$3:$D$302,"Semestral"),0)+IF(MOD(2-Parâmetros!$C$6,12)=0,COUNTIFS(Atividades!$A$3:$A$302,$A77,Atividades!$D$3:$D$302,"Anual"),0)</f>
        <v>4</v>
      </c>
      <c r="E77" s="66" t="n">
        <f aca="false">COUNTIFS(Atividades!$A$3:$A$302,$A77,Atividades!$D$3:$D$302,"Mensal")+IF(MOD(3-Parâmetros!$C$6,3)=0,COUNTIFS(Atividades!$A$3:$A$302,$A77,Atividades!$D$3:$D$302,"Trimestral"),0)+IF(MOD(3-Parâmetros!$C$6,6)=0,COUNTIFS(Atividades!$A$3:$A$302,$A77,Atividades!$D$3:$D$302,"Semestral"),0)+IF(MOD(3-Parâmetros!$C$6,12)=0,COUNTIFS(Atividades!$A$3:$A$302,$A77,Atividades!$D$3:$D$302,"Anual"),0)</f>
        <v>4</v>
      </c>
      <c r="F77" s="66" t="n">
        <f aca="false">COUNTIFS(Atividades!$A$3:$A$302,$A77,Atividades!$D$3:$D$302,"Mensal")+IF(MOD(4-Parâmetros!$C$6,3)=0,COUNTIFS(Atividades!$A$3:$A$302,$A77,Atividades!$D$3:$D$302,"Trimestral"),0)+IF(MOD(4-Parâmetros!$C$6,6)=0,COUNTIFS(Atividades!$A$3:$A$302,$A77,Atividades!$D$3:$D$302,"Semestral"),0)+IF(MOD(4-Parâmetros!$C$6,12)=0,COUNTIFS(Atividades!$A$3:$A$302,$A77,Atividades!$D$3:$D$302,"Anual"),0)</f>
        <v>8</v>
      </c>
      <c r="G77" s="66" t="n">
        <f aca="false">COUNTIFS(Atividades!$A$3:$A$302,$A77,Atividades!$D$3:$D$302,"Mensal")+IF(MOD(5-Parâmetros!$C$6,3)=0,COUNTIFS(Atividades!$A$3:$A$302,$A77,Atividades!$D$3:$D$302,"Trimestral"),0)+IF(MOD(5-Parâmetros!$C$6,6)=0,COUNTIFS(Atividades!$A$3:$A$302,$A77,Atividades!$D$3:$D$302,"Semestral"),0)+IF(MOD(5-Parâmetros!$C$6,12)=0,COUNTIFS(Atividades!$A$3:$A$302,$A77,Atividades!$D$3:$D$302,"Anual"),0)</f>
        <v>4</v>
      </c>
      <c r="H77" s="66" t="n">
        <f aca="false">COUNTIFS(Atividades!$A$3:$A$302,$A77,Atividades!$D$3:$D$302,"Mensal")+IF(MOD(6-Parâmetros!$C$6,3)=0,COUNTIFS(Atividades!$A$3:$A$302,$A77,Atividades!$D$3:$D$302,"Trimestral"),0)+IF(MOD(6-Parâmetros!$C$6,6)=0,COUNTIFS(Atividades!$A$3:$A$302,$A77,Atividades!$D$3:$D$302,"Semestral"),0)+IF(MOD(6-Parâmetros!$C$6,12)=0,COUNTIFS(Atividades!$A$3:$A$302,$A77,Atividades!$D$3:$D$302,"Anual"),0)</f>
        <v>4</v>
      </c>
      <c r="I77" s="66" t="n">
        <f aca="false">COUNTIFS(Atividades!$A$3:$A$302,$A77,Atividades!$D$3:$D$302,"Mensal")+IF(MOD(7-Parâmetros!$C$6,3)=0,COUNTIFS(Atividades!$A$3:$A$302,$A77,Atividades!$D$3:$D$302,"Trimestral"),0)+IF(MOD(7-Parâmetros!$C$6,6)=0,COUNTIFS(Atividades!$A$3:$A$302,$A77,Atividades!$D$3:$D$302,"Semestral"),0)+IF(MOD(7-Parâmetros!$C$6,12)=0,COUNTIFS(Atividades!$A$3:$A$302,$A77,Atividades!$D$3:$D$302,"Anual"),0)</f>
        <v>12</v>
      </c>
      <c r="J77" s="66" t="n">
        <f aca="false">COUNTIFS(Atividades!$A$3:$A$302,$A77,Atividades!$D$3:$D$302,"Mensal")+IF(MOD(8-Parâmetros!$C$6,3)=0,COUNTIFS(Atividades!$A$3:$A$302,$A77,Atividades!$D$3:$D$302,"Trimestral"),0)+IF(MOD(8-Parâmetros!$C$6,6)=0,COUNTIFS(Atividades!$A$3:$A$302,$A77,Atividades!$D$3:$D$302,"Semestral"),0)+IF(MOD(8-Parâmetros!$C$6,12)=0,COUNTIFS(Atividades!$A$3:$A$302,$A77,Atividades!$D$3:$D$302,"Anual"),0)</f>
        <v>4</v>
      </c>
      <c r="K77" s="66" t="n">
        <f aca="false">COUNTIFS(Atividades!$A$3:$A$302,$A77,Atividades!$D$3:$D$302,"Mensal")+IF(MOD(9-Parâmetros!$C$6,3)=0,COUNTIFS(Atividades!$A$3:$A$302,$A77,Atividades!$D$3:$D$302,"Trimestral"),0)+IF(MOD(9-Parâmetros!$C$6,6)=0,COUNTIFS(Atividades!$A$3:$A$302,$A77,Atividades!$D$3:$D$302,"Semestral"),0)+IF(MOD(9-Parâmetros!$C$6,12)=0,COUNTIFS(Atividades!$A$3:$A$302,$A77,Atividades!$D$3:$D$302,"Anual"),0)</f>
        <v>4</v>
      </c>
      <c r="L77" s="66" t="n">
        <f aca="false">COUNTIFS(Atividades!$A$3:$A$302,$A77,Atividades!$D$3:$D$302,"Mensal")+IF(MOD(10-Parâmetros!$C$6,3)=0,COUNTIFS(Atividades!$A$3:$A$302,$A77,Atividades!$D$3:$D$302,"Trimestral"),0)+IF(MOD(10-Parâmetros!$C$6,6)=0,COUNTIFS(Atividades!$A$3:$A$302,$A77,Atividades!$D$3:$D$302,"Semestral"),0)+IF(MOD(10-Parâmetros!$C$6,12)=0,COUNTIFS(Atividades!$A$3:$A$302,$A77,Atividades!$D$3:$D$302,"Anual"),0)</f>
        <v>8</v>
      </c>
      <c r="M77" s="66" t="n">
        <f aca="false">COUNTIFS(Atividades!$A$3:$A$302,$A77,Atividades!$D$3:$D$302,"Mensal")+IF(MOD(11-Parâmetros!$C$6,3)=0,COUNTIFS(Atividades!$A$3:$A$302,$A77,Atividades!$D$3:$D$302,"Trimestral"),0)+IF(MOD(11-Parâmetros!$C$6,6)=0,COUNTIFS(Atividades!$A$3:$A$302,$A77,Atividades!$D$3:$D$302,"Semestral"),0)+IF(MOD(11-Parâmetros!$C$6,12)=0,COUNTIFS(Atividades!$A$3:$A$302,$A77,Atividades!$D$3:$D$302,"Anual"),0)</f>
        <v>4</v>
      </c>
      <c r="N77" s="66" t="n">
        <f aca="false">COUNTIFS(Atividades!$A$3:$A$302,$A77,Atividades!$D$3:$D$302,"Mensal")+IF(MOD(12-Parâmetros!$C$6,3)=0,COUNTIFS(Atividades!$A$3:$A$302,$A77,Atividades!$D$3:$D$302,"Trimestral"),0)+IF(MOD(12-Parâmetros!$C$6,6)=0,COUNTIFS(Atividades!$A$3:$A$302,$A77,Atividades!$D$3:$D$302,"Semestral"),0)+IF(MOD(12-Parâmetros!$C$6,12)=0,COUNTIFS(Atividades!$A$3:$A$302,$A77,Atividades!$D$3:$D$302,"Anual"),0)</f>
        <v>4</v>
      </c>
    </row>
    <row r="78" customFormat="false" ht="15" hidden="false" customHeight="false" outlineLevel="0" collapsed="false">
      <c r="A78" s="68" t="s">
        <v>92</v>
      </c>
      <c r="C78" s="66" t="n">
        <f aca="false">COUNTIFS(Atividades!$A$3:$A$302,$A78,Atividades!$D$3:$D$302,"Mensal")+IF(MOD(1-Parâmetros!$C$6,3)=0,COUNTIFS(Atividades!$A$3:$A$302,$A78,Atividades!$D$3:$D$302,"Trimestral"),0)+IF(MOD(1-Parâmetros!$C$6,6)=0,COUNTIFS(Atividades!$A$3:$A$302,$A78,Atividades!$D$3:$D$302,"Semestral"),0)+IF(MOD(1-Parâmetros!$C$6,12)=0,COUNTIFS(Atividades!$A$3:$A$302,$A78,Atividades!$D$3:$D$302,"Anual"),0)</f>
        <v>6</v>
      </c>
      <c r="D78" s="66" t="n">
        <f aca="false">COUNTIFS(Atividades!$A$3:$A$302,$A78,Atividades!$D$3:$D$302,"Mensal")+IF(MOD(2-Parâmetros!$C$6,3)=0,COUNTIFS(Atividades!$A$3:$A$302,$A78,Atividades!$D$3:$D$302,"Trimestral"),0)+IF(MOD(2-Parâmetros!$C$6,6)=0,COUNTIFS(Atividades!$A$3:$A$302,$A78,Atividades!$D$3:$D$302,"Semestral"),0)+IF(MOD(2-Parâmetros!$C$6,12)=0,COUNTIFS(Atividades!$A$3:$A$302,$A78,Atividades!$D$3:$D$302,"Anual"),0)</f>
        <v>2</v>
      </c>
      <c r="E78" s="66" t="n">
        <f aca="false">COUNTIFS(Atividades!$A$3:$A$302,$A78,Atividades!$D$3:$D$302,"Mensal")+IF(MOD(3-Parâmetros!$C$6,3)=0,COUNTIFS(Atividades!$A$3:$A$302,$A78,Atividades!$D$3:$D$302,"Trimestral"),0)+IF(MOD(3-Parâmetros!$C$6,6)=0,COUNTIFS(Atividades!$A$3:$A$302,$A78,Atividades!$D$3:$D$302,"Semestral"),0)+IF(MOD(3-Parâmetros!$C$6,12)=0,COUNTIFS(Atividades!$A$3:$A$302,$A78,Atividades!$D$3:$D$302,"Anual"),0)</f>
        <v>2</v>
      </c>
      <c r="F78" s="66" t="n">
        <f aca="false">COUNTIFS(Atividades!$A$3:$A$302,$A78,Atividades!$D$3:$D$302,"Mensal")+IF(MOD(4-Parâmetros!$C$6,3)=0,COUNTIFS(Atividades!$A$3:$A$302,$A78,Atividades!$D$3:$D$302,"Trimestral"),0)+IF(MOD(4-Parâmetros!$C$6,6)=0,COUNTIFS(Atividades!$A$3:$A$302,$A78,Atividades!$D$3:$D$302,"Semestral"),0)+IF(MOD(4-Parâmetros!$C$6,12)=0,COUNTIFS(Atividades!$A$3:$A$302,$A78,Atividades!$D$3:$D$302,"Anual"),0)</f>
        <v>4</v>
      </c>
      <c r="G78" s="66" t="n">
        <f aca="false">COUNTIFS(Atividades!$A$3:$A$302,$A78,Atividades!$D$3:$D$302,"Mensal")+IF(MOD(5-Parâmetros!$C$6,3)=0,COUNTIFS(Atividades!$A$3:$A$302,$A78,Atividades!$D$3:$D$302,"Trimestral"),0)+IF(MOD(5-Parâmetros!$C$6,6)=0,COUNTIFS(Atividades!$A$3:$A$302,$A78,Atividades!$D$3:$D$302,"Semestral"),0)+IF(MOD(5-Parâmetros!$C$6,12)=0,COUNTIFS(Atividades!$A$3:$A$302,$A78,Atividades!$D$3:$D$302,"Anual"),0)</f>
        <v>2</v>
      </c>
      <c r="H78" s="66" t="n">
        <f aca="false">COUNTIFS(Atividades!$A$3:$A$302,$A78,Atividades!$D$3:$D$302,"Mensal")+IF(MOD(6-Parâmetros!$C$6,3)=0,COUNTIFS(Atividades!$A$3:$A$302,$A78,Atividades!$D$3:$D$302,"Trimestral"),0)+IF(MOD(6-Parâmetros!$C$6,6)=0,COUNTIFS(Atividades!$A$3:$A$302,$A78,Atividades!$D$3:$D$302,"Semestral"),0)+IF(MOD(6-Parâmetros!$C$6,12)=0,COUNTIFS(Atividades!$A$3:$A$302,$A78,Atividades!$D$3:$D$302,"Anual"),0)</f>
        <v>2</v>
      </c>
      <c r="I78" s="66" t="n">
        <f aca="false">COUNTIFS(Atividades!$A$3:$A$302,$A78,Atividades!$D$3:$D$302,"Mensal")+IF(MOD(7-Parâmetros!$C$6,3)=0,COUNTIFS(Atividades!$A$3:$A$302,$A78,Atividades!$D$3:$D$302,"Trimestral"),0)+IF(MOD(7-Parâmetros!$C$6,6)=0,COUNTIFS(Atividades!$A$3:$A$302,$A78,Atividades!$D$3:$D$302,"Semestral"),0)+IF(MOD(7-Parâmetros!$C$6,12)=0,COUNTIFS(Atividades!$A$3:$A$302,$A78,Atividades!$D$3:$D$302,"Anual"),0)</f>
        <v>5</v>
      </c>
      <c r="J78" s="66" t="n">
        <f aca="false">COUNTIFS(Atividades!$A$3:$A$302,$A78,Atividades!$D$3:$D$302,"Mensal")+IF(MOD(8-Parâmetros!$C$6,3)=0,COUNTIFS(Atividades!$A$3:$A$302,$A78,Atividades!$D$3:$D$302,"Trimestral"),0)+IF(MOD(8-Parâmetros!$C$6,6)=0,COUNTIFS(Atividades!$A$3:$A$302,$A78,Atividades!$D$3:$D$302,"Semestral"),0)+IF(MOD(8-Parâmetros!$C$6,12)=0,COUNTIFS(Atividades!$A$3:$A$302,$A78,Atividades!$D$3:$D$302,"Anual"),0)</f>
        <v>2</v>
      </c>
      <c r="K78" s="66" t="n">
        <f aca="false">COUNTIFS(Atividades!$A$3:$A$302,$A78,Atividades!$D$3:$D$302,"Mensal")+IF(MOD(9-Parâmetros!$C$6,3)=0,COUNTIFS(Atividades!$A$3:$A$302,$A78,Atividades!$D$3:$D$302,"Trimestral"),0)+IF(MOD(9-Parâmetros!$C$6,6)=0,COUNTIFS(Atividades!$A$3:$A$302,$A78,Atividades!$D$3:$D$302,"Semestral"),0)+IF(MOD(9-Parâmetros!$C$6,12)=0,COUNTIFS(Atividades!$A$3:$A$302,$A78,Atividades!$D$3:$D$302,"Anual"),0)</f>
        <v>2</v>
      </c>
      <c r="L78" s="66" t="n">
        <f aca="false">COUNTIFS(Atividades!$A$3:$A$302,$A78,Atividades!$D$3:$D$302,"Mensal")+IF(MOD(10-Parâmetros!$C$6,3)=0,COUNTIFS(Atividades!$A$3:$A$302,$A78,Atividades!$D$3:$D$302,"Trimestral"),0)+IF(MOD(10-Parâmetros!$C$6,6)=0,COUNTIFS(Atividades!$A$3:$A$302,$A78,Atividades!$D$3:$D$302,"Semestral"),0)+IF(MOD(10-Parâmetros!$C$6,12)=0,COUNTIFS(Atividades!$A$3:$A$302,$A78,Atividades!$D$3:$D$302,"Anual"),0)</f>
        <v>4</v>
      </c>
      <c r="M78" s="66" t="n">
        <f aca="false">COUNTIFS(Atividades!$A$3:$A$302,$A78,Atividades!$D$3:$D$302,"Mensal")+IF(MOD(11-Parâmetros!$C$6,3)=0,COUNTIFS(Atividades!$A$3:$A$302,$A78,Atividades!$D$3:$D$302,"Trimestral"),0)+IF(MOD(11-Parâmetros!$C$6,6)=0,COUNTIFS(Atividades!$A$3:$A$302,$A78,Atividades!$D$3:$D$302,"Semestral"),0)+IF(MOD(11-Parâmetros!$C$6,12)=0,COUNTIFS(Atividades!$A$3:$A$302,$A78,Atividades!$D$3:$D$302,"Anual"),0)</f>
        <v>2</v>
      </c>
      <c r="N78" s="66" t="n">
        <f aca="false">COUNTIFS(Atividades!$A$3:$A$302,$A78,Atividades!$D$3:$D$302,"Mensal")+IF(MOD(12-Parâmetros!$C$6,3)=0,COUNTIFS(Atividades!$A$3:$A$302,$A78,Atividades!$D$3:$D$302,"Trimestral"),0)+IF(MOD(12-Parâmetros!$C$6,6)=0,COUNTIFS(Atividades!$A$3:$A$302,$A78,Atividades!$D$3:$D$302,"Semestral"),0)+IF(MOD(12-Parâmetros!$C$6,12)=0,COUNTIFS(Atividades!$A$3:$A$302,$A78,Atividades!$D$3:$D$302,"Anual"),0)</f>
        <v>2</v>
      </c>
    </row>
  </sheetData>
  <sheetProtection sheet="true"/>
  <mergeCells count="1">
    <mergeCell ref="A69:N69"/>
  </mergeCells>
  <conditionalFormatting sqref="C3:N62">
    <cfRule type="cellIs" priority="2" operator="equal" aboveAverage="0" equalAverage="0" bottom="0" percent="0" rank="0" text="" dxfId="9">
      <formula>"OK"</formula>
    </cfRule>
    <cfRule type="cellIs" priority="3" operator="equal" aboveAverage="0" equalAverage="0" bottom="0" percent="0" rank="0" text="" dxfId="10">
      <formula>"Parcial"</formula>
    </cfRule>
    <cfRule type="cellIs" priority="4" operator="equal" aboveAverage="0" equalAverage="0" bottom="0" percent="0" rank="0" text="" dxfId="11">
      <formula>"Pendente"</formula>
    </cfRule>
    <cfRule type="cellIs" priority="5" operator="equal" aboveAverage="0" equalAverage="0" bottom="0" percent="0" rank="0" text="" dxfId="12">
      <formula>"—"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M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26"/>
    <col collapsed="false" customWidth="true" hidden="false" outlineLevel="0" max="5" min="4" style="0" width="13"/>
    <col collapsed="false" customWidth="true" hidden="false" outlineLevel="0" max="10" min="6" style="0" width="12"/>
    <col collapsed="false" customWidth="true" hidden="false" outlineLevel="0" max="11" min="11" style="0" width="13"/>
    <col collapsed="false" customWidth="true" hidden="false" outlineLevel="0" max="12" min="12" style="0" width="22"/>
    <col collapsed="false" customWidth="true" hidden="false" outlineLevel="0" max="13" min="13" style="0" width="15"/>
  </cols>
  <sheetData>
    <row r="1" customFormat="false" ht="17.35" hidden="false" customHeight="false" outlineLevel="0" collapsed="false">
      <c r="A1" s="14" t="s">
        <v>337</v>
      </c>
      <c r="D1" s="39" t="s">
        <v>338</v>
      </c>
    </row>
    <row r="2" customFormat="false" ht="42" hidden="false" customHeight="true" outlineLevel="0" collapsed="false">
      <c r="A2" s="24" t="s">
        <v>339</v>
      </c>
      <c r="B2" s="24" t="s">
        <v>340</v>
      </c>
      <c r="C2" s="24" t="s">
        <v>341</v>
      </c>
      <c r="D2" s="24" t="s">
        <v>342</v>
      </c>
      <c r="E2" s="24" t="s">
        <v>343</v>
      </c>
      <c r="F2" s="24" t="s">
        <v>344</v>
      </c>
      <c r="G2" s="24" t="s">
        <v>345</v>
      </c>
      <c r="H2" s="24" t="s">
        <v>346</v>
      </c>
      <c r="I2" s="24" t="s">
        <v>347</v>
      </c>
      <c r="J2" s="24" t="s">
        <v>348</v>
      </c>
      <c r="K2" s="24" t="s">
        <v>60</v>
      </c>
      <c r="L2" s="24" t="s">
        <v>349</v>
      </c>
      <c r="M2" s="24" t="s">
        <v>350</v>
      </c>
    </row>
    <row r="3" customFormat="false" ht="18" hidden="false" customHeight="true" outlineLevel="0" collapsed="false">
      <c r="A3" s="32" t="s">
        <v>141</v>
      </c>
      <c r="B3" s="42" t="n">
        <f aca="false">DATE(YEAR(Parâmetros!$C$4),MONTH(Parâmetros!$C$4)-7,15)</f>
        <v>46006</v>
      </c>
      <c r="C3" s="32" t="s">
        <v>351</v>
      </c>
      <c r="D3" s="69" t="n">
        <v>420</v>
      </c>
      <c r="E3" s="69" t="n">
        <v>980</v>
      </c>
      <c r="F3" s="69" t="n">
        <v>32</v>
      </c>
      <c r="G3" s="69" t="n">
        <v>14</v>
      </c>
      <c r="H3" s="34" t="n">
        <v>23.5</v>
      </c>
      <c r="I3" s="69" t="n">
        <v>52</v>
      </c>
      <c r="J3" s="70" t="n">
        <v>0.12</v>
      </c>
      <c r="K3" s="69" t="n">
        <v>380</v>
      </c>
      <c r="L3" s="58" t="str">
        <f aca="false">IF($B3="","",IF(IF(OR($D3="",$E3=""),0,IF($E3-$D3&gt;Parâmetros!$C$13,1,0)) + IF($F3="",0,IF($F3&gt;Parâmetros!$C$14,1,0)) + IF($G3="",0,IF($G3&gt;Parâmetros!$C$15,1,0)) + IF($H3="",0,IF(OR($H3&lt;Parâmetros!$C$17,$H3&gt;Parâmetros!$C$18),1,0)) + IF($I3="",0,IF(OR($I3&lt;Parâmetros!$C$19,$I3&gt;Parâmetros!$C$20),1,0)) + IF($J3="",0,IF($J3&gt;Parâmetros!$C$21,1,0)) + IF($K3="",0,IF($K3&gt;Parâmetros!$C$16,1,0))=0,"Conforme",IF(IF(OR($D3="",$E3=""),0,IF($E3-$D3&gt;Parâmetros!$C$13,1,0)) + IF($F3="",0,IF($F3&gt;Parâmetros!$C$14,1,0)) + IF($G3="",0,IF($G3&gt;Parâmetros!$C$15,1,0)) + IF($H3="",0,IF(OR($H3&lt;Parâmetros!$C$17,$H3&gt;Parâmetros!$C$18),1,0)) + IF($I3="",0,IF(OR($I3&lt;Parâmetros!$C$19,$I3&gt;Parâmetros!$C$20),1,0)) + IF($J3="",0,IF($J3&gt;Parâmetros!$C$21,1,0)) + IF($K3="",0,IF($K3&gt;Parâmetros!$C$16,1,0))=1,"1 parâmetro fora",IF(OR($D3="",$E3=""),0,IF($E3-$D3&gt;Parâmetros!$C$13,1,0)) + IF($F3="",0,IF($F3&gt;Parâmetros!$C$14,1,0)) + IF($G3="",0,IF($G3&gt;Parâmetros!$C$15,1,0)) + IF($H3="",0,IF(OR($H3&lt;Parâmetros!$C$17,$H3&gt;Parâmetros!$C$18),1,0)) + IF($I3="",0,IF(OR($I3&lt;Parâmetros!$C$19,$I3&gt;Parâmetros!$C$20),1,0)) + IF($J3="",0,IF($J3&gt;Parâmetros!$C$21,1,0)) + IF($K3="",0,IF($K3&gt;Parâmetros!$C$16,1,0))&amp;" parâmetros fora")))</f>
        <v>Conforme</v>
      </c>
      <c r="M3" s="71" t="n">
        <f aca="false">IF($B3="","",DATE(YEAR($B3),MONTH($B3)+Parâmetros!$C$8,DAY($B3)))</f>
        <v>46188</v>
      </c>
    </row>
    <row r="4" customFormat="false" ht="18" hidden="false" customHeight="true" outlineLevel="0" collapsed="false">
      <c r="A4" s="32" t="s">
        <v>143</v>
      </c>
      <c r="B4" s="42" t="n">
        <f aca="false">DATE(YEAR(Parâmetros!$C$4),MONTH(Parâmetros!$C$4)-7,15)</f>
        <v>46006</v>
      </c>
      <c r="C4" s="32" t="s">
        <v>351</v>
      </c>
      <c r="D4" s="69" t="n">
        <v>420</v>
      </c>
      <c r="E4" s="69" t="n">
        <v>1050</v>
      </c>
      <c r="F4" s="69" t="n">
        <v>41</v>
      </c>
      <c r="G4" s="69" t="n">
        <v>19</v>
      </c>
      <c r="H4" s="34" t="n">
        <v>24</v>
      </c>
      <c r="I4" s="69" t="n">
        <v>55</v>
      </c>
      <c r="J4" s="70" t="n">
        <v>0.15</v>
      </c>
      <c r="K4" s="69" t="n">
        <v>640</v>
      </c>
      <c r="L4" s="58" t="str">
        <f aca="false">IF($B4="","",IF(IF(OR($D4="",$E4=""),0,IF($E4-$D4&gt;Parâmetros!$C$13,1,0)) + IF($F4="",0,IF($F4&gt;Parâmetros!$C$14,1,0)) + IF($G4="",0,IF($G4&gt;Parâmetros!$C$15,1,0)) + IF($H4="",0,IF(OR($H4&lt;Parâmetros!$C$17,$H4&gt;Parâmetros!$C$18),1,0)) + IF($I4="",0,IF(OR($I4&lt;Parâmetros!$C$19,$I4&gt;Parâmetros!$C$20),1,0)) + IF($J4="",0,IF($J4&gt;Parâmetros!$C$21,1,0)) + IF($K4="",0,IF($K4&gt;Parâmetros!$C$16,1,0))=0,"Conforme",IF(IF(OR($D4="",$E4=""),0,IF($E4-$D4&gt;Parâmetros!$C$13,1,0)) + IF($F4="",0,IF($F4&gt;Parâmetros!$C$14,1,0)) + IF($G4="",0,IF($G4&gt;Parâmetros!$C$15,1,0)) + IF($H4="",0,IF(OR($H4&lt;Parâmetros!$C$17,$H4&gt;Parâmetros!$C$18),1,0)) + IF($I4="",0,IF(OR($I4&lt;Parâmetros!$C$19,$I4&gt;Parâmetros!$C$20),1,0)) + IF($J4="",0,IF($J4&gt;Parâmetros!$C$21,1,0)) + IF($K4="",0,IF($K4&gt;Parâmetros!$C$16,1,0))=1,"1 parâmetro fora",IF(OR($D4="",$E4=""),0,IF($E4-$D4&gt;Parâmetros!$C$13,1,0)) + IF($F4="",0,IF($F4&gt;Parâmetros!$C$14,1,0)) + IF($G4="",0,IF($G4&gt;Parâmetros!$C$15,1,0)) + IF($H4="",0,IF(OR($H4&lt;Parâmetros!$C$17,$H4&gt;Parâmetros!$C$18),1,0)) + IF($I4="",0,IF(OR($I4&lt;Parâmetros!$C$19,$I4&gt;Parâmetros!$C$20),1,0)) + IF($J4="",0,IF($J4&gt;Parâmetros!$C$21,1,0)) + IF($K4="",0,IF($K4&gt;Parâmetros!$C$16,1,0))&amp;" parâmetros fora")))</f>
        <v>Conforme</v>
      </c>
      <c r="M4" s="71" t="n">
        <f aca="false">IF($B4="","",DATE(YEAR($B4),MONTH($B4)+Parâmetros!$C$8,DAY($B4)))</f>
        <v>46188</v>
      </c>
    </row>
    <row r="5" customFormat="false" ht="18" hidden="false" customHeight="true" outlineLevel="0" collapsed="false">
      <c r="A5" s="32" t="s">
        <v>139</v>
      </c>
      <c r="B5" s="42" t="n">
        <f aca="false">DATE(YEAR(Parâmetros!$C$4),MONTH(Parâmetros!$C$4)-7,15)</f>
        <v>46006</v>
      </c>
      <c r="C5" s="32" t="s">
        <v>351</v>
      </c>
      <c r="D5" s="69" t="n">
        <v>420</v>
      </c>
      <c r="E5" s="69" t="n">
        <v>1180</v>
      </c>
      <c r="F5" s="69" t="n">
        <v>38</v>
      </c>
      <c r="G5" s="69" t="n">
        <v>17</v>
      </c>
      <c r="H5" s="34" t="n">
        <v>24.8</v>
      </c>
      <c r="I5" s="69" t="n">
        <v>58</v>
      </c>
      <c r="J5" s="70" t="n">
        <v>0.18</v>
      </c>
      <c r="K5" s="69" t="n">
        <v>520</v>
      </c>
      <c r="L5" s="58" t="str">
        <f aca="false">IF($B5="","",IF(IF(OR($D5="",$E5=""),0,IF($E5-$D5&gt;Parâmetros!$C$13,1,0)) + IF($F5="",0,IF($F5&gt;Parâmetros!$C$14,1,0)) + IF($G5="",0,IF($G5&gt;Parâmetros!$C$15,1,0)) + IF($H5="",0,IF(OR($H5&lt;Parâmetros!$C$17,$H5&gt;Parâmetros!$C$18),1,0)) + IF($I5="",0,IF(OR($I5&lt;Parâmetros!$C$19,$I5&gt;Parâmetros!$C$20),1,0)) + IF($J5="",0,IF($J5&gt;Parâmetros!$C$21,1,0)) + IF($K5="",0,IF($K5&gt;Parâmetros!$C$16,1,0))=0,"Conforme",IF(IF(OR($D5="",$E5=""),0,IF($E5-$D5&gt;Parâmetros!$C$13,1,0)) + IF($F5="",0,IF($F5&gt;Parâmetros!$C$14,1,0)) + IF($G5="",0,IF($G5&gt;Parâmetros!$C$15,1,0)) + IF($H5="",0,IF(OR($H5&lt;Parâmetros!$C$17,$H5&gt;Parâmetros!$C$18),1,0)) + IF($I5="",0,IF(OR($I5&lt;Parâmetros!$C$19,$I5&gt;Parâmetros!$C$20),1,0)) + IF($J5="",0,IF($J5&gt;Parâmetros!$C$21,1,0)) + IF($K5="",0,IF($K5&gt;Parâmetros!$C$16,1,0))=1,"1 parâmetro fora",IF(OR($D5="",$E5=""),0,IF($E5-$D5&gt;Parâmetros!$C$13,1,0)) + IF($F5="",0,IF($F5&gt;Parâmetros!$C$14,1,0)) + IF($G5="",0,IF($G5&gt;Parâmetros!$C$15,1,0)) + IF($H5="",0,IF(OR($H5&lt;Parâmetros!$C$17,$H5&gt;Parâmetros!$C$18),1,0)) + IF($I5="",0,IF(OR($I5&lt;Parâmetros!$C$19,$I5&gt;Parâmetros!$C$20),1,0)) + IF($J5="",0,IF($J5&gt;Parâmetros!$C$21,1,0)) + IF($K5="",0,IF($K5&gt;Parâmetros!$C$16,1,0))&amp;" parâmetros fora")))</f>
        <v>1 parâmetro fora</v>
      </c>
      <c r="M5" s="71" t="n">
        <f aca="false">IF($B5="","",DATE(YEAR($B5),MONTH($B5)+Parâmetros!$C$8,DAY($B5)))</f>
        <v>46188</v>
      </c>
    </row>
    <row r="6" customFormat="false" ht="18" hidden="false" customHeight="true" outlineLevel="0" collapsed="false">
      <c r="A6" s="32" t="s">
        <v>137</v>
      </c>
      <c r="B6" s="42" t="n">
        <f aca="false">DATE(YEAR(Parâmetros!$C$4),MONTH(Parâmetros!$C$4)-7,15)</f>
        <v>46006</v>
      </c>
      <c r="C6" s="32" t="s">
        <v>351</v>
      </c>
      <c r="D6" s="69" t="n">
        <v>420</v>
      </c>
      <c r="E6" s="69" t="n">
        <v>890</v>
      </c>
      <c r="F6" s="69" t="n">
        <v>47</v>
      </c>
      <c r="G6" s="69" t="n">
        <v>22</v>
      </c>
      <c r="H6" s="34" t="n">
        <v>25.2</v>
      </c>
      <c r="I6" s="69" t="n">
        <v>61</v>
      </c>
      <c r="J6" s="70" t="n">
        <v>0.14</v>
      </c>
      <c r="K6" s="69" t="n">
        <v>410</v>
      </c>
      <c r="L6" s="58" t="str">
        <f aca="false">IF($B6="","",IF(IF(OR($D6="",$E6=""),0,IF($E6-$D6&gt;Parâmetros!$C$13,1,0)) + IF($F6="",0,IF($F6&gt;Parâmetros!$C$14,1,0)) + IF($G6="",0,IF($G6&gt;Parâmetros!$C$15,1,0)) + IF($H6="",0,IF(OR($H6&lt;Parâmetros!$C$17,$H6&gt;Parâmetros!$C$18),1,0)) + IF($I6="",0,IF(OR($I6&lt;Parâmetros!$C$19,$I6&gt;Parâmetros!$C$20),1,0)) + IF($J6="",0,IF($J6&gt;Parâmetros!$C$21,1,0)) + IF($K6="",0,IF($K6&gt;Parâmetros!$C$16,1,0))=0,"Conforme",IF(IF(OR($D6="",$E6=""),0,IF($E6-$D6&gt;Parâmetros!$C$13,1,0)) + IF($F6="",0,IF($F6&gt;Parâmetros!$C$14,1,0)) + IF($G6="",0,IF($G6&gt;Parâmetros!$C$15,1,0)) + IF($H6="",0,IF(OR($H6&lt;Parâmetros!$C$17,$H6&gt;Parâmetros!$C$18),1,0)) + IF($I6="",0,IF(OR($I6&lt;Parâmetros!$C$19,$I6&gt;Parâmetros!$C$20),1,0)) + IF($J6="",0,IF($J6&gt;Parâmetros!$C$21,1,0)) + IF($K6="",0,IF($K6&gt;Parâmetros!$C$16,1,0))=1,"1 parâmetro fora",IF(OR($D6="",$E6=""),0,IF($E6-$D6&gt;Parâmetros!$C$13,1,0)) + IF($F6="",0,IF($F6&gt;Parâmetros!$C$14,1,0)) + IF($G6="",0,IF($G6&gt;Parâmetros!$C$15,1,0)) + IF($H6="",0,IF(OR($H6&lt;Parâmetros!$C$17,$H6&gt;Parâmetros!$C$18),1,0)) + IF($I6="",0,IF(OR($I6&lt;Parâmetros!$C$19,$I6&gt;Parâmetros!$C$20),1,0)) + IF($J6="",0,IF($J6&gt;Parâmetros!$C$21,1,0)) + IF($K6="",0,IF($K6&gt;Parâmetros!$C$16,1,0))&amp;" parâmetros fora")))</f>
        <v>Conforme</v>
      </c>
      <c r="M6" s="71" t="n">
        <f aca="false">IF($B6="","",DATE(YEAR($B6),MONTH($B6)+Parâmetros!$C$8,DAY($B6)))</f>
        <v>46188</v>
      </c>
    </row>
    <row r="7" customFormat="false" ht="18" hidden="false" customHeight="true" outlineLevel="0" collapsed="false">
      <c r="A7" s="32" t="s">
        <v>141</v>
      </c>
      <c r="B7" s="42" t="n">
        <f aca="false">DATE(YEAR(Parâmetros!$C$4),MONTH(Parâmetros!$C$4)-1,15)</f>
        <v>46188</v>
      </c>
      <c r="C7" s="32" t="s">
        <v>351</v>
      </c>
      <c r="D7" s="69" t="n">
        <v>430</v>
      </c>
      <c r="E7" s="69" t="n">
        <v>1020</v>
      </c>
      <c r="F7" s="69" t="n">
        <v>36</v>
      </c>
      <c r="G7" s="69" t="n">
        <v>16</v>
      </c>
      <c r="H7" s="34" t="n">
        <v>23.8</v>
      </c>
      <c r="I7" s="69" t="n">
        <v>54</v>
      </c>
      <c r="J7" s="70" t="n">
        <v>0.13</v>
      </c>
      <c r="K7" s="69" t="n">
        <v>290</v>
      </c>
      <c r="L7" s="58" t="str">
        <f aca="false">IF($B7="","",IF(IF(OR($D7="",$E7=""),0,IF($E7-$D7&gt;Parâmetros!$C$13,1,0)) + IF($F7="",0,IF($F7&gt;Parâmetros!$C$14,1,0)) + IF($G7="",0,IF($G7&gt;Parâmetros!$C$15,1,0)) + IF($H7="",0,IF(OR($H7&lt;Parâmetros!$C$17,$H7&gt;Parâmetros!$C$18),1,0)) + IF($I7="",0,IF(OR($I7&lt;Parâmetros!$C$19,$I7&gt;Parâmetros!$C$20),1,0)) + IF($J7="",0,IF($J7&gt;Parâmetros!$C$21,1,0)) + IF($K7="",0,IF($K7&gt;Parâmetros!$C$16,1,0))=0,"Conforme",IF(IF(OR($D7="",$E7=""),0,IF($E7-$D7&gt;Parâmetros!$C$13,1,0)) + IF($F7="",0,IF($F7&gt;Parâmetros!$C$14,1,0)) + IF($G7="",0,IF($G7&gt;Parâmetros!$C$15,1,0)) + IF($H7="",0,IF(OR($H7&lt;Parâmetros!$C$17,$H7&gt;Parâmetros!$C$18),1,0)) + IF($I7="",0,IF(OR($I7&lt;Parâmetros!$C$19,$I7&gt;Parâmetros!$C$20),1,0)) + IF($J7="",0,IF($J7&gt;Parâmetros!$C$21,1,0)) + IF($K7="",0,IF($K7&gt;Parâmetros!$C$16,1,0))=1,"1 parâmetro fora",IF(OR($D7="",$E7=""),0,IF($E7-$D7&gt;Parâmetros!$C$13,1,0)) + IF($F7="",0,IF($F7&gt;Parâmetros!$C$14,1,0)) + IF($G7="",0,IF($G7&gt;Parâmetros!$C$15,1,0)) + IF($H7="",0,IF(OR($H7&lt;Parâmetros!$C$17,$H7&gt;Parâmetros!$C$18),1,0)) + IF($I7="",0,IF(OR($I7&lt;Parâmetros!$C$19,$I7&gt;Parâmetros!$C$20),1,0)) + IF($J7="",0,IF($J7&gt;Parâmetros!$C$21,1,0)) + IF($K7="",0,IF($K7&gt;Parâmetros!$C$16,1,0))&amp;" parâmetros fora")))</f>
        <v>Conforme</v>
      </c>
      <c r="M7" s="71" t="n">
        <f aca="false">IF($B7="","",DATE(YEAR($B7),MONTH($B7)+Parâmetros!$C$8,DAY($B7)))</f>
        <v>46371</v>
      </c>
    </row>
    <row r="8" customFormat="false" ht="18" hidden="false" customHeight="true" outlineLevel="0" collapsed="false">
      <c r="A8" s="32" t="s">
        <v>143</v>
      </c>
      <c r="B8" s="42" t="n">
        <f aca="false">DATE(YEAR(Parâmetros!$C$4),MONTH(Parâmetros!$C$4)-1,15)</f>
        <v>46188</v>
      </c>
      <c r="C8" s="32" t="s">
        <v>351</v>
      </c>
      <c r="D8" s="69" t="n">
        <v>430</v>
      </c>
      <c r="E8" s="69" t="n">
        <v>1210</v>
      </c>
      <c r="F8" s="69" t="n">
        <v>58</v>
      </c>
      <c r="G8" s="69" t="n">
        <v>27</v>
      </c>
      <c r="H8" s="34" t="n">
        <v>24.2</v>
      </c>
      <c r="I8" s="69" t="n">
        <v>57</v>
      </c>
      <c r="J8" s="70" t="n">
        <v>0.16</v>
      </c>
      <c r="K8" s="69" t="n">
        <v>810</v>
      </c>
      <c r="L8" s="58" t="str">
        <f aca="false">IF($B8="","",IF(IF(OR($D8="",$E8=""),0,IF($E8-$D8&gt;Parâmetros!$C$13,1,0)) + IF($F8="",0,IF($F8&gt;Parâmetros!$C$14,1,0)) + IF($G8="",0,IF($G8&gt;Parâmetros!$C$15,1,0)) + IF($H8="",0,IF(OR($H8&lt;Parâmetros!$C$17,$H8&gt;Parâmetros!$C$18),1,0)) + IF($I8="",0,IF(OR($I8&lt;Parâmetros!$C$19,$I8&gt;Parâmetros!$C$20),1,0)) + IF($J8="",0,IF($J8&gt;Parâmetros!$C$21,1,0)) + IF($K8="",0,IF($K8&gt;Parâmetros!$C$16,1,0))=0,"Conforme",IF(IF(OR($D8="",$E8=""),0,IF($E8-$D8&gt;Parâmetros!$C$13,1,0)) + IF($F8="",0,IF($F8&gt;Parâmetros!$C$14,1,0)) + IF($G8="",0,IF($G8&gt;Parâmetros!$C$15,1,0)) + IF($H8="",0,IF(OR($H8&lt;Parâmetros!$C$17,$H8&gt;Parâmetros!$C$18),1,0)) + IF($I8="",0,IF(OR($I8&lt;Parâmetros!$C$19,$I8&gt;Parâmetros!$C$20),1,0)) + IF($J8="",0,IF($J8&gt;Parâmetros!$C$21,1,0)) + IF($K8="",0,IF($K8&gt;Parâmetros!$C$16,1,0))=1,"1 parâmetro fora",IF(OR($D8="",$E8=""),0,IF($E8-$D8&gt;Parâmetros!$C$13,1,0)) + IF($F8="",0,IF($F8&gt;Parâmetros!$C$14,1,0)) + IF($G8="",0,IF($G8&gt;Parâmetros!$C$15,1,0)) + IF($H8="",0,IF(OR($H8&lt;Parâmetros!$C$17,$H8&gt;Parâmetros!$C$18),1,0)) + IF($I8="",0,IF(OR($I8&lt;Parâmetros!$C$19,$I8&gt;Parâmetros!$C$20),1,0)) + IF($J8="",0,IF($J8&gt;Parâmetros!$C$21,1,0)) + IF($K8="",0,IF($K8&gt;Parâmetros!$C$16,1,0))&amp;" parâmetros fora")))</f>
        <v>4 parâmetros fora</v>
      </c>
      <c r="M8" s="71" t="n">
        <f aca="false">IF($B8="","",DATE(YEAR($B8),MONTH($B8)+Parâmetros!$C$8,DAY($B8)))</f>
        <v>46371</v>
      </c>
    </row>
    <row r="9" customFormat="false" ht="18" hidden="false" customHeight="true" outlineLevel="0" collapsed="false">
      <c r="A9" s="32" t="s">
        <v>139</v>
      </c>
      <c r="B9" s="42" t="n">
        <f aca="false">DATE(YEAR(Parâmetros!$C$4),MONTH(Parâmetros!$C$4)-1,15)</f>
        <v>46188</v>
      </c>
      <c r="C9" s="32" t="s">
        <v>351</v>
      </c>
      <c r="D9" s="69" t="n">
        <v>430</v>
      </c>
      <c r="E9" s="69" t="n">
        <v>1090</v>
      </c>
      <c r="F9" s="69" t="n">
        <v>35</v>
      </c>
      <c r="G9" s="69" t="n">
        <v>15</v>
      </c>
      <c r="H9" s="34" t="n">
        <v>24.5</v>
      </c>
      <c r="I9" s="69" t="n">
        <v>56</v>
      </c>
      <c r="J9" s="70" t="n">
        <v>0.17</v>
      </c>
      <c r="K9" s="69" t="n">
        <v>470</v>
      </c>
      <c r="L9" s="58" t="str">
        <f aca="false">IF($B9="","",IF(IF(OR($D9="",$E9=""),0,IF($E9-$D9&gt;Parâmetros!$C$13,1,0)) + IF($F9="",0,IF($F9&gt;Parâmetros!$C$14,1,0)) + IF($G9="",0,IF($G9&gt;Parâmetros!$C$15,1,0)) + IF($H9="",0,IF(OR($H9&lt;Parâmetros!$C$17,$H9&gt;Parâmetros!$C$18),1,0)) + IF($I9="",0,IF(OR($I9&lt;Parâmetros!$C$19,$I9&gt;Parâmetros!$C$20),1,0)) + IF($J9="",0,IF($J9&gt;Parâmetros!$C$21,1,0)) + IF($K9="",0,IF($K9&gt;Parâmetros!$C$16,1,0))=0,"Conforme",IF(IF(OR($D9="",$E9=""),0,IF($E9-$D9&gt;Parâmetros!$C$13,1,0)) + IF($F9="",0,IF($F9&gt;Parâmetros!$C$14,1,0)) + IF($G9="",0,IF($G9&gt;Parâmetros!$C$15,1,0)) + IF($H9="",0,IF(OR($H9&lt;Parâmetros!$C$17,$H9&gt;Parâmetros!$C$18),1,0)) + IF($I9="",0,IF(OR($I9&lt;Parâmetros!$C$19,$I9&gt;Parâmetros!$C$20),1,0)) + IF($J9="",0,IF($J9&gt;Parâmetros!$C$21,1,0)) + IF($K9="",0,IF($K9&gt;Parâmetros!$C$16,1,0))=1,"1 parâmetro fora",IF(OR($D9="",$E9=""),0,IF($E9-$D9&gt;Parâmetros!$C$13,1,0)) + IF($F9="",0,IF($F9&gt;Parâmetros!$C$14,1,0)) + IF($G9="",0,IF($G9&gt;Parâmetros!$C$15,1,0)) + IF($H9="",0,IF(OR($H9&lt;Parâmetros!$C$17,$H9&gt;Parâmetros!$C$18),1,0)) + IF($I9="",0,IF(OR($I9&lt;Parâmetros!$C$19,$I9&gt;Parâmetros!$C$20),1,0)) + IF($J9="",0,IF($J9&gt;Parâmetros!$C$21,1,0)) + IF($K9="",0,IF($K9&gt;Parâmetros!$C$16,1,0))&amp;" parâmetros fora")))</f>
        <v>Conforme</v>
      </c>
      <c r="M9" s="71" t="n">
        <f aca="false">IF($B9="","",DATE(YEAR($B9),MONTH($B9)+Parâmetros!$C$8,DAY($B9)))</f>
        <v>46371</v>
      </c>
    </row>
    <row r="10" customFormat="false" ht="18" hidden="false" customHeight="true" outlineLevel="0" collapsed="false">
      <c r="A10" s="32" t="s">
        <v>137</v>
      </c>
      <c r="B10" s="42" t="n">
        <f aca="false">DATE(YEAR(Parâmetros!$C$4),MONTH(Parâmetros!$C$4)-1,15)</f>
        <v>46188</v>
      </c>
      <c r="C10" s="32" t="s">
        <v>351</v>
      </c>
      <c r="D10" s="69" t="n">
        <v>430</v>
      </c>
      <c r="E10" s="69" t="n">
        <v>940</v>
      </c>
      <c r="F10" s="69" t="n">
        <v>44</v>
      </c>
      <c r="G10" s="69" t="n">
        <v>20</v>
      </c>
      <c r="H10" s="34" t="n">
        <v>25</v>
      </c>
      <c r="I10" s="69" t="n">
        <v>60</v>
      </c>
      <c r="J10" s="70" t="n">
        <v>0.15</v>
      </c>
      <c r="K10" s="69" t="n">
        <v>350</v>
      </c>
      <c r="L10" s="58" t="str">
        <f aca="false">IF($B10="","",IF(IF(OR($D10="",$E10=""),0,IF($E10-$D10&gt;Parâmetros!$C$13,1,0)) + IF($F10="",0,IF($F10&gt;Parâmetros!$C$14,1,0)) + IF($G10="",0,IF($G10&gt;Parâmetros!$C$15,1,0)) + IF($H10="",0,IF(OR($H10&lt;Parâmetros!$C$17,$H10&gt;Parâmetros!$C$18),1,0)) + IF($I10="",0,IF(OR($I10&lt;Parâmetros!$C$19,$I10&gt;Parâmetros!$C$20),1,0)) + IF($J10="",0,IF($J10&gt;Parâmetros!$C$21,1,0)) + IF($K10="",0,IF($K10&gt;Parâmetros!$C$16,1,0))=0,"Conforme",IF(IF(OR($D10="",$E10=""),0,IF($E10-$D10&gt;Parâmetros!$C$13,1,0)) + IF($F10="",0,IF($F10&gt;Parâmetros!$C$14,1,0)) + IF($G10="",0,IF($G10&gt;Parâmetros!$C$15,1,0)) + IF($H10="",0,IF(OR($H10&lt;Parâmetros!$C$17,$H10&gt;Parâmetros!$C$18),1,0)) + IF($I10="",0,IF(OR($I10&lt;Parâmetros!$C$19,$I10&gt;Parâmetros!$C$20),1,0)) + IF($J10="",0,IF($J10&gt;Parâmetros!$C$21,1,0)) + IF($K10="",0,IF($K10&gt;Parâmetros!$C$16,1,0))=1,"1 parâmetro fora",IF(OR($D10="",$E10=""),0,IF($E10-$D10&gt;Parâmetros!$C$13,1,0)) + IF($F10="",0,IF($F10&gt;Parâmetros!$C$14,1,0)) + IF($G10="",0,IF($G10&gt;Parâmetros!$C$15,1,0)) + IF($H10="",0,IF(OR($H10&lt;Parâmetros!$C$17,$H10&gt;Parâmetros!$C$18),1,0)) + IF($I10="",0,IF(OR($I10&lt;Parâmetros!$C$19,$I10&gt;Parâmetros!$C$20),1,0)) + IF($J10="",0,IF($J10&gt;Parâmetros!$C$21,1,0)) + IF($K10="",0,IF($K10&gt;Parâmetros!$C$16,1,0))&amp;" parâmetros fora")))</f>
        <v>Conforme</v>
      </c>
      <c r="M10" s="71" t="n">
        <f aca="false">IF($B10="","",DATE(YEAR($B10),MONTH($B10)+Parâmetros!$C$8,DAY($B10)))</f>
        <v>46371</v>
      </c>
    </row>
    <row r="11" customFormat="false" ht="18" hidden="false" customHeight="true" outlineLevel="0" collapsed="false">
      <c r="A11" s="32"/>
      <c r="B11" s="42"/>
      <c r="C11" s="32"/>
      <c r="D11" s="69"/>
      <c r="E11" s="69"/>
      <c r="F11" s="69"/>
      <c r="G11" s="69"/>
      <c r="H11" s="34"/>
      <c r="I11" s="69"/>
      <c r="J11" s="70"/>
      <c r="K11" s="69"/>
      <c r="L11" s="58" t="str">
        <f aca="false">IF($B11="","",IF(IF(OR($D11="",$E11=""),0,IF($E11-$D11&gt;Parâmetros!$C$13,1,0)) + IF($F11="",0,IF($F11&gt;Parâmetros!$C$14,1,0)) + IF($G11="",0,IF($G11&gt;Parâmetros!$C$15,1,0)) + IF($H11="",0,IF(OR($H11&lt;Parâmetros!$C$17,$H11&gt;Parâmetros!$C$18),1,0)) + IF($I11="",0,IF(OR($I11&lt;Parâmetros!$C$19,$I11&gt;Parâmetros!$C$20),1,0)) + IF($J11="",0,IF($J11&gt;Parâmetros!$C$21,1,0)) + IF($K11="",0,IF($K11&gt;Parâmetros!$C$16,1,0))=0,"Conforme",IF(IF(OR($D11="",$E11=""),0,IF($E11-$D11&gt;Parâmetros!$C$13,1,0)) + IF($F11="",0,IF($F11&gt;Parâmetros!$C$14,1,0)) + IF($G11="",0,IF($G11&gt;Parâmetros!$C$15,1,0)) + IF($H11="",0,IF(OR($H11&lt;Parâmetros!$C$17,$H11&gt;Parâmetros!$C$18),1,0)) + IF($I11="",0,IF(OR($I11&lt;Parâmetros!$C$19,$I11&gt;Parâmetros!$C$20),1,0)) + IF($J11="",0,IF($J11&gt;Parâmetros!$C$21,1,0)) + IF($K11="",0,IF($K11&gt;Parâmetros!$C$16,1,0))=1,"1 parâmetro fora",IF(OR($D11="",$E11=""),0,IF($E11-$D11&gt;Parâmetros!$C$13,1,0)) + IF($F11="",0,IF($F11&gt;Parâmetros!$C$14,1,0)) + IF($G11="",0,IF($G11&gt;Parâmetros!$C$15,1,0)) + IF($H11="",0,IF(OR($H11&lt;Parâmetros!$C$17,$H11&gt;Parâmetros!$C$18),1,0)) + IF($I11="",0,IF(OR($I11&lt;Parâmetros!$C$19,$I11&gt;Parâmetros!$C$20),1,0)) + IF($J11="",0,IF($J11&gt;Parâmetros!$C$21,1,0)) + IF($K11="",0,IF($K11&gt;Parâmetros!$C$16,1,0))&amp;" parâmetros fora")))</f>
        <v/>
      </c>
      <c r="M11" s="71" t="str">
        <f aca="false">IF($B11="","",DATE(YEAR($B11),MONTH($B11)+Parâmetros!$C$8,DAY($B11)))</f>
        <v/>
      </c>
    </row>
    <row r="12" customFormat="false" ht="18" hidden="false" customHeight="true" outlineLevel="0" collapsed="false">
      <c r="A12" s="32"/>
      <c r="B12" s="42"/>
      <c r="C12" s="32"/>
      <c r="D12" s="69"/>
      <c r="E12" s="69"/>
      <c r="F12" s="69"/>
      <c r="G12" s="69"/>
      <c r="H12" s="34"/>
      <c r="I12" s="69"/>
      <c r="J12" s="70"/>
      <c r="K12" s="69"/>
      <c r="L12" s="58" t="str">
        <f aca="false">IF($B12="","",IF(IF(OR($D12="",$E12=""),0,IF($E12-$D12&gt;Parâmetros!$C$13,1,0)) + IF($F12="",0,IF($F12&gt;Parâmetros!$C$14,1,0)) + IF($G12="",0,IF($G12&gt;Parâmetros!$C$15,1,0)) + IF($H12="",0,IF(OR($H12&lt;Parâmetros!$C$17,$H12&gt;Parâmetros!$C$18),1,0)) + IF($I12="",0,IF(OR($I12&lt;Parâmetros!$C$19,$I12&gt;Parâmetros!$C$20),1,0)) + IF($J12="",0,IF($J12&gt;Parâmetros!$C$21,1,0)) + IF($K12="",0,IF($K12&gt;Parâmetros!$C$16,1,0))=0,"Conforme",IF(IF(OR($D12="",$E12=""),0,IF($E12-$D12&gt;Parâmetros!$C$13,1,0)) + IF($F12="",0,IF($F12&gt;Parâmetros!$C$14,1,0)) + IF($G12="",0,IF($G12&gt;Parâmetros!$C$15,1,0)) + IF($H12="",0,IF(OR($H12&lt;Parâmetros!$C$17,$H12&gt;Parâmetros!$C$18),1,0)) + IF($I12="",0,IF(OR($I12&lt;Parâmetros!$C$19,$I12&gt;Parâmetros!$C$20),1,0)) + IF($J12="",0,IF($J12&gt;Parâmetros!$C$21,1,0)) + IF($K12="",0,IF($K12&gt;Parâmetros!$C$16,1,0))=1,"1 parâmetro fora",IF(OR($D12="",$E12=""),0,IF($E12-$D12&gt;Parâmetros!$C$13,1,0)) + IF($F12="",0,IF($F12&gt;Parâmetros!$C$14,1,0)) + IF($G12="",0,IF($G12&gt;Parâmetros!$C$15,1,0)) + IF($H12="",0,IF(OR($H12&lt;Parâmetros!$C$17,$H12&gt;Parâmetros!$C$18),1,0)) + IF($I12="",0,IF(OR($I12&lt;Parâmetros!$C$19,$I12&gt;Parâmetros!$C$20),1,0)) + IF($J12="",0,IF($J12&gt;Parâmetros!$C$21,1,0)) + IF($K12="",0,IF($K12&gt;Parâmetros!$C$16,1,0))&amp;" parâmetros fora")))</f>
        <v/>
      </c>
      <c r="M12" s="71" t="str">
        <f aca="false">IF($B12="","",DATE(YEAR($B12),MONTH($B12)+Parâmetros!$C$8,DAY($B12)))</f>
        <v/>
      </c>
    </row>
    <row r="13" customFormat="false" ht="18" hidden="false" customHeight="true" outlineLevel="0" collapsed="false">
      <c r="A13" s="32"/>
      <c r="B13" s="42"/>
      <c r="C13" s="32"/>
      <c r="D13" s="69"/>
      <c r="E13" s="69"/>
      <c r="F13" s="69"/>
      <c r="G13" s="69"/>
      <c r="H13" s="34"/>
      <c r="I13" s="69"/>
      <c r="J13" s="70"/>
      <c r="K13" s="69"/>
      <c r="L13" s="58" t="str">
        <f aca="false">IF($B13="","",IF(IF(OR($D13="",$E13=""),0,IF($E13-$D13&gt;Parâmetros!$C$13,1,0)) + IF($F13="",0,IF($F13&gt;Parâmetros!$C$14,1,0)) + IF($G13="",0,IF($G13&gt;Parâmetros!$C$15,1,0)) + IF($H13="",0,IF(OR($H13&lt;Parâmetros!$C$17,$H13&gt;Parâmetros!$C$18),1,0)) + IF($I13="",0,IF(OR($I13&lt;Parâmetros!$C$19,$I13&gt;Parâmetros!$C$20),1,0)) + IF($J13="",0,IF($J13&gt;Parâmetros!$C$21,1,0)) + IF($K13="",0,IF($K13&gt;Parâmetros!$C$16,1,0))=0,"Conforme",IF(IF(OR($D13="",$E13=""),0,IF($E13-$D13&gt;Parâmetros!$C$13,1,0)) + IF($F13="",0,IF($F13&gt;Parâmetros!$C$14,1,0)) + IF($G13="",0,IF($G13&gt;Parâmetros!$C$15,1,0)) + IF($H13="",0,IF(OR($H13&lt;Parâmetros!$C$17,$H13&gt;Parâmetros!$C$18),1,0)) + IF($I13="",0,IF(OR($I13&lt;Parâmetros!$C$19,$I13&gt;Parâmetros!$C$20),1,0)) + IF($J13="",0,IF($J13&gt;Parâmetros!$C$21,1,0)) + IF($K13="",0,IF($K13&gt;Parâmetros!$C$16,1,0))=1,"1 parâmetro fora",IF(OR($D13="",$E13=""),0,IF($E13-$D13&gt;Parâmetros!$C$13,1,0)) + IF($F13="",0,IF($F13&gt;Parâmetros!$C$14,1,0)) + IF($G13="",0,IF($G13&gt;Parâmetros!$C$15,1,0)) + IF($H13="",0,IF(OR($H13&lt;Parâmetros!$C$17,$H13&gt;Parâmetros!$C$18),1,0)) + IF($I13="",0,IF(OR($I13&lt;Parâmetros!$C$19,$I13&gt;Parâmetros!$C$20),1,0)) + IF($J13="",0,IF($J13&gt;Parâmetros!$C$21,1,0)) + IF($K13="",0,IF($K13&gt;Parâmetros!$C$16,1,0))&amp;" parâmetros fora")))</f>
        <v/>
      </c>
      <c r="M13" s="71" t="str">
        <f aca="false">IF($B13="","",DATE(YEAR($B13),MONTH($B13)+Parâmetros!$C$8,DAY($B13)))</f>
        <v/>
      </c>
    </row>
    <row r="14" customFormat="false" ht="18" hidden="false" customHeight="true" outlineLevel="0" collapsed="false">
      <c r="A14" s="32"/>
      <c r="B14" s="42"/>
      <c r="C14" s="32"/>
      <c r="D14" s="69"/>
      <c r="E14" s="69"/>
      <c r="F14" s="69"/>
      <c r="G14" s="69"/>
      <c r="H14" s="34"/>
      <c r="I14" s="69"/>
      <c r="J14" s="70"/>
      <c r="K14" s="69"/>
      <c r="L14" s="58" t="str">
        <f aca="false">IF($B14="","",IF(IF(OR($D14="",$E14=""),0,IF($E14-$D14&gt;Parâmetros!$C$13,1,0)) + IF($F14="",0,IF($F14&gt;Parâmetros!$C$14,1,0)) + IF($G14="",0,IF($G14&gt;Parâmetros!$C$15,1,0)) + IF($H14="",0,IF(OR($H14&lt;Parâmetros!$C$17,$H14&gt;Parâmetros!$C$18),1,0)) + IF($I14="",0,IF(OR($I14&lt;Parâmetros!$C$19,$I14&gt;Parâmetros!$C$20),1,0)) + IF($J14="",0,IF($J14&gt;Parâmetros!$C$21,1,0)) + IF($K14="",0,IF($K14&gt;Parâmetros!$C$16,1,0))=0,"Conforme",IF(IF(OR($D14="",$E14=""),0,IF($E14-$D14&gt;Parâmetros!$C$13,1,0)) + IF($F14="",0,IF($F14&gt;Parâmetros!$C$14,1,0)) + IF($G14="",0,IF($G14&gt;Parâmetros!$C$15,1,0)) + IF($H14="",0,IF(OR($H14&lt;Parâmetros!$C$17,$H14&gt;Parâmetros!$C$18),1,0)) + IF($I14="",0,IF(OR($I14&lt;Parâmetros!$C$19,$I14&gt;Parâmetros!$C$20),1,0)) + IF($J14="",0,IF($J14&gt;Parâmetros!$C$21,1,0)) + IF($K14="",0,IF($K14&gt;Parâmetros!$C$16,1,0))=1,"1 parâmetro fora",IF(OR($D14="",$E14=""),0,IF($E14-$D14&gt;Parâmetros!$C$13,1,0)) + IF($F14="",0,IF($F14&gt;Parâmetros!$C$14,1,0)) + IF($G14="",0,IF($G14&gt;Parâmetros!$C$15,1,0)) + IF($H14="",0,IF(OR($H14&lt;Parâmetros!$C$17,$H14&gt;Parâmetros!$C$18),1,0)) + IF($I14="",0,IF(OR($I14&lt;Parâmetros!$C$19,$I14&gt;Parâmetros!$C$20),1,0)) + IF($J14="",0,IF($J14&gt;Parâmetros!$C$21,1,0)) + IF($K14="",0,IF($K14&gt;Parâmetros!$C$16,1,0))&amp;" parâmetros fora")))</f>
        <v/>
      </c>
      <c r="M14" s="71" t="str">
        <f aca="false">IF($B14="","",DATE(YEAR($B14),MONTH($B14)+Parâmetros!$C$8,DAY($B14)))</f>
        <v/>
      </c>
    </row>
    <row r="15" customFormat="false" ht="18" hidden="false" customHeight="true" outlineLevel="0" collapsed="false">
      <c r="A15" s="32"/>
      <c r="B15" s="42"/>
      <c r="C15" s="32"/>
      <c r="D15" s="69"/>
      <c r="E15" s="69"/>
      <c r="F15" s="69"/>
      <c r="G15" s="69"/>
      <c r="H15" s="34"/>
      <c r="I15" s="69"/>
      <c r="J15" s="70"/>
      <c r="K15" s="69"/>
      <c r="L15" s="58" t="str">
        <f aca="false">IF($B15="","",IF(IF(OR($D15="",$E15=""),0,IF($E15-$D15&gt;Parâmetros!$C$13,1,0)) + IF($F15="",0,IF($F15&gt;Parâmetros!$C$14,1,0)) + IF($G15="",0,IF($G15&gt;Parâmetros!$C$15,1,0)) + IF($H15="",0,IF(OR($H15&lt;Parâmetros!$C$17,$H15&gt;Parâmetros!$C$18),1,0)) + IF($I15="",0,IF(OR($I15&lt;Parâmetros!$C$19,$I15&gt;Parâmetros!$C$20),1,0)) + IF($J15="",0,IF($J15&gt;Parâmetros!$C$21,1,0)) + IF($K15="",0,IF($K15&gt;Parâmetros!$C$16,1,0))=0,"Conforme",IF(IF(OR($D15="",$E15=""),0,IF($E15-$D15&gt;Parâmetros!$C$13,1,0)) + IF($F15="",0,IF($F15&gt;Parâmetros!$C$14,1,0)) + IF($G15="",0,IF($G15&gt;Parâmetros!$C$15,1,0)) + IF($H15="",0,IF(OR($H15&lt;Parâmetros!$C$17,$H15&gt;Parâmetros!$C$18),1,0)) + IF($I15="",0,IF(OR($I15&lt;Parâmetros!$C$19,$I15&gt;Parâmetros!$C$20),1,0)) + IF($J15="",0,IF($J15&gt;Parâmetros!$C$21,1,0)) + IF($K15="",0,IF($K15&gt;Parâmetros!$C$16,1,0))=1,"1 parâmetro fora",IF(OR($D15="",$E15=""),0,IF($E15-$D15&gt;Parâmetros!$C$13,1,0)) + IF($F15="",0,IF($F15&gt;Parâmetros!$C$14,1,0)) + IF($G15="",0,IF($G15&gt;Parâmetros!$C$15,1,0)) + IF($H15="",0,IF(OR($H15&lt;Parâmetros!$C$17,$H15&gt;Parâmetros!$C$18),1,0)) + IF($I15="",0,IF(OR($I15&lt;Parâmetros!$C$19,$I15&gt;Parâmetros!$C$20),1,0)) + IF($J15="",0,IF($J15&gt;Parâmetros!$C$21,1,0)) + IF($K15="",0,IF($K15&gt;Parâmetros!$C$16,1,0))&amp;" parâmetros fora")))</f>
        <v/>
      </c>
      <c r="M15" s="71" t="str">
        <f aca="false">IF($B15="","",DATE(YEAR($B15),MONTH($B15)+Parâmetros!$C$8,DAY($B15)))</f>
        <v/>
      </c>
    </row>
    <row r="16" customFormat="false" ht="18" hidden="false" customHeight="true" outlineLevel="0" collapsed="false">
      <c r="A16" s="32"/>
      <c r="B16" s="42"/>
      <c r="C16" s="32"/>
      <c r="D16" s="69"/>
      <c r="E16" s="69"/>
      <c r="F16" s="69"/>
      <c r="G16" s="69"/>
      <c r="H16" s="34"/>
      <c r="I16" s="69"/>
      <c r="J16" s="70"/>
      <c r="K16" s="69"/>
      <c r="L16" s="58" t="str">
        <f aca="false">IF($B16="","",IF(IF(OR($D16="",$E16=""),0,IF($E16-$D16&gt;Parâmetros!$C$13,1,0)) + IF($F16="",0,IF($F16&gt;Parâmetros!$C$14,1,0)) + IF($G16="",0,IF($G16&gt;Parâmetros!$C$15,1,0)) + IF($H16="",0,IF(OR($H16&lt;Parâmetros!$C$17,$H16&gt;Parâmetros!$C$18),1,0)) + IF($I16="",0,IF(OR($I16&lt;Parâmetros!$C$19,$I16&gt;Parâmetros!$C$20),1,0)) + IF($J16="",0,IF($J16&gt;Parâmetros!$C$21,1,0)) + IF($K16="",0,IF($K16&gt;Parâmetros!$C$16,1,0))=0,"Conforme",IF(IF(OR($D16="",$E16=""),0,IF($E16-$D16&gt;Parâmetros!$C$13,1,0)) + IF($F16="",0,IF($F16&gt;Parâmetros!$C$14,1,0)) + IF($G16="",0,IF($G16&gt;Parâmetros!$C$15,1,0)) + IF($H16="",0,IF(OR($H16&lt;Parâmetros!$C$17,$H16&gt;Parâmetros!$C$18),1,0)) + IF($I16="",0,IF(OR($I16&lt;Parâmetros!$C$19,$I16&gt;Parâmetros!$C$20),1,0)) + IF($J16="",0,IF($J16&gt;Parâmetros!$C$21,1,0)) + IF($K16="",0,IF($K16&gt;Parâmetros!$C$16,1,0))=1,"1 parâmetro fora",IF(OR($D16="",$E16=""),0,IF($E16-$D16&gt;Parâmetros!$C$13,1,0)) + IF($F16="",0,IF($F16&gt;Parâmetros!$C$14,1,0)) + IF($G16="",0,IF($G16&gt;Parâmetros!$C$15,1,0)) + IF($H16="",0,IF(OR($H16&lt;Parâmetros!$C$17,$H16&gt;Parâmetros!$C$18),1,0)) + IF($I16="",0,IF(OR($I16&lt;Parâmetros!$C$19,$I16&gt;Parâmetros!$C$20),1,0)) + IF($J16="",0,IF($J16&gt;Parâmetros!$C$21,1,0)) + IF($K16="",0,IF($K16&gt;Parâmetros!$C$16,1,0))&amp;" parâmetros fora")))</f>
        <v/>
      </c>
      <c r="M16" s="71" t="str">
        <f aca="false">IF($B16="","",DATE(YEAR($B16),MONTH($B16)+Parâmetros!$C$8,DAY($B16)))</f>
        <v/>
      </c>
    </row>
    <row r="17" customFormat="false" ht="18" hidden="false" customHeight="true" outlineLevel="0" collapsed="false">
      <c r="A17" s="32"/>
      <c r="B17" s="42"/>
      <c r="C17" s="32"/>
      <c r="D17" s="69"/>
      <c r="E17" s="69"/>
      <c r="F17" s="69"/>
      <c r="G17" s="69"/>
      <c r="H17" s="34"/>
      <c r="I17" s="69"/>
      <c r="J17" s="70"/>
      <c r="K17" s="69"/>
      <c r="L17" s="58" t="str">
        <f aca="false">IF($B17="","",IF(IF(OR($D17="",$E17=""),0,IF($E17-$D17&gt;Parâmetros!$C$13,1,0)) + IF($F17="",0,IF($F17&gt;Parâmetros!$C$14,1,0)) + IF($G17="",0,IF($G17&gt;Parâmetros!$C$15,1,0)) + IF($H17="",0,IF(OR($H17&lt;Parâmetros!$C$17,$H17&gt;Parâmetros!$C$18),1,0)) + IF($I17="",0,IF(OR($I17&lt;Parâmetros!$C$19,$I17&gt;Parâmetros!$C$20),1,0)) + IF($J17="",0,IF($J17&gt;Parâmetros!$C$21,1,0)) + IF($K17="",0,IF($K17&gt;Parâmetros!$C$16,1,0))=0,"Conforme",IF(IF(OR($D17="",$E17=""),0,IF($E17-$D17&gt;Parâmetros!$C$13,1,0)) + IF($F17="",0,IF($F17&gt;Parâmetros!$C$14,1,0)) + IF($G17="",0,IF($G17&gt;Parâmetros!$C$15,1,0)) + IF($H17="",0,IF(OR($H17&lt;Parâmetros!$C$17,$H17&gt;Parâmetros!$C$18),1,0)) + IF($I17="",0,IF(OR($I17&lt;Parâmetros!$C$19,$I17&gt;Parâmetros!$C$20),1,0)) + IF($J17="",0,IF($J17&gt;Parâmetros!$C$21,1,0)) + IF($K17="",0,IF($K17&gt;Parâmetros!$C$16,1,0))=1,"1 parâmetro fora",IF(OR($D17="",$E17=""),0,IF($E17-$D17&gt;Parâmetros!$C$13,1,0)) + IF($F17="",0,IF($F17&gt;Parâmetros!$C$14,1,0)) + IF($G17="",0,IF($G17&gt;Parâmetros!$C$15,1,0)) + IF($H17="",0,IF(OR($H17&lt;Parâmetros!$C$17,$H17&gt;Parâmetros!$C$18),1,0)) + IF($I17="",0,IF(OR($I17&lt;Parâmetros!$C$19,$I17&gt;Parâmetros!$C$20),1,0)) + IF($J17="",0,IF($J17&gt;Parâmetros!$C$21,1,0)) + IF($K17="",0,IF($K17&gt;Parâmetros!$C$16,1,0))&amp;" parâmetros fora")))</f>
        <v/>
      </c>
      <c r="M17" s="71" t="str">
        <f aca="false">IF($B17="","",DATE(YEAR($B17),MONTH($B17)+Parâmetros!$C$8,DAY($B17)))</f>
        <v/>
      </c>
    </row>
    <row r="18" customFormat="false" ht="18" hidden="false" customHeight="true" outlineLevel="0" collapsed="false">
      <c r="A18" s="32"/>
      <c r="B18" s="42"/>
      <c r="C18" s="32"/>
      <c r="D18" s="69"/>
      <c r="E18" s="69"/>
      <c r="F18" s="69"/>
      <c r="G18" s="69"/>
      <c r="H18" s="34"/>
      <c r="I18" s="69"/>
      <c r="J18" s="70"/>
      <c r="K18" s="69"/>
      <c r="L18" s="58" t="str">
        <f aca="false">IF($B18="","",IF(IF(OR($D18="",$E18=""),0,IF($E18-$D18&gt;Parâmetros!$C$13,1,0)) + IF($F18="",0,IF($F18&gt;Parâmetros!$C$14,1,0)) + IF($G18="",0,IF($G18&gt;Parâmetros!$C$15,1,0)) + IF($H18="",0,IF(OR($H18&lt;Parâmetros!$C$17,$H18&gt;Parâmetros!$C$18),1,0)) + IF($I18="",0,IF(OR($I18&lt;Parâmetros!$C$19,$I18&gt;Parâmetros!$C$20),1,0)) + IF($J18="",0,IF($J18&gt;Parâmetros!$C$21,1,0)) + IF($K18="",0,IF($K18&gt;Parâmetros!$C$16,1,0))=0,"Conforme",IF(IF(OR($D18="",$E18=""),0,IF($E18-$D18&gt;Parâmetros!$C$13,1,0)) + IF($F18="",0,IF($F18&gt;Parâmetros!$C$14,1,0)) + IF($G18="",0,IF($G18&gt;Parâmetros!$C$15,1,0)) + IF($H18="",0,IF(OR($H18&lt;Parâmetros!$C$17,$H18&gt;Parâmetros!$C$18),1,0)) + IF($I18="",0,IF(OR($I18&lt;Parâmetros!$C$19,$I18&gt;Parâmetros!$C$20),1,0)) + IF($J18="",0,IF($J18&gt;Parâmetros!$C$21,1,0)) + IF($K18="",0,IF($K18&gt;Parâmetros!$C$16,1,0))=1,"1 parâmetro fora",IF(OR($D18="",$E18=""),0,IF($E18-$D18&gt;Parâmetros!$C$13,1,0)) + IF($F18="",0,IF($F18&gt;Parâmetros!$C$14,1,0)) + IF($G18="",0,IF($G18&gt;Parâmetros!$C$15,1,0)) + IF($H18="",0,IF(OR($H18&lt;Parâmetros!$C$17,$H18&gt;Parâmetros!$C$18),1,0)) + IF($I18="",0,IF(OR($I18&lt;Parâmetros!$C$19,$I18&gt;Parâmetros!$C$20),1,0)) + IF($J18="",0,IF($J18&gt;Parâmetros!$C$21,1,0)) + IF($K18="",0,IF($K18&gt;Parâmetros!$C$16,1,0))&amp;" parâmetros fora")))</f>
        <v/>
      </c>
      <c r="M18" s="71" t="str">
        <f aca="false">IF($B18="","",DATE(YEAR($B18),MONTH($B18)+Parâmetros!$C$8,DAY($B18)))</f>
        <v/>
      </c>
    </row>
    <row r="19" customFormat="false" ht="18" hidden="false" customHeight="true" outlineLevel="0" collapsed="false">
      <c r="A19" s="32"/>
      <c r="B19" s="42"/>
      <c r="C19" s="32"/>
      <c r="D19" s="69"/>
      <c r="E19" s="69"/>
      <c r="F19" s="69"/>
      <c r="G19" s="69"/>
      <c r="H19" s="34"/>
      <c r="I19" s="69"/>
      <c r="J19" s="70"/>
      <c r="K19" s="69"/>
      <c r="L19" s="58" t="str">
        <f aca="false">IF($B19="","",IF(IF(OR($D19="",$E19=""),0,IF($E19-$D19&gt;Parâmetros!$C$13,1,0)) + IF($F19="",0,IF($F19&gt;Parâmetros!$C$14,1,0)) + IF($G19="",0,IF($G19&gt;Parâmetros!$C$15,1,0)) + IF($H19="",0,IF(OR($H19&lt;Parâmetros!$C$17,$H19&gt;Parâmetros!$C$18),1,0)) + IF($I19="",0,IF(OR($I19&lt;Parâmetros!$C$19,$I19&gt;Parâmetros!$C$20),1,0)) + IF($J19="",0,IF($J19&gt;Parâmetros!$C$21,1,0)) + IF($K19="",0,IF($K19&gt;Parâmetros!$C$16,1,0))=0,"Conforme",IF(IF(OR($D19="",$E19=""),0,IF($E19-$D19&gt;Parâmetros!$C$13,1,0)) + IF($F19="",0,IF($F19&gt;Parâmetros!$C$14,1,0)) + IF($G19="",0,IF($G19&gt;Parâmetros!$C$15,1,0)) + IF($H19="",0,IF(OR($H19&lt;Parâmetros!$C$17,$H19&gt;Parâmetros!$C$18),1,0)) + IF($I19="",0,IF(OR($I19&lt;Parâmetros!$C$19,$I19&gt;Parâmetros!$C$20),1,0)) + IF($J19="",0,IF($J19&gt;Parâmetros!$C$21,1,0)) + IF($K19="",0,IF($K19&gt;Parâmetros!$C$16,1,0))=1,"1 parâmetro fora",IF(OR($D19="",$E19=""),0,IF($E19-$D19&gt;Parâmetros!$C$13,1,0)) + IF($F19="",0,IF($F19&gt;Parâmetros!$C$14,1,0)) + IF($G19="",0,IF($G19&gt;Parâmetros!$C$15,1,0)) + IF($H19="",0,IF(OR($H19&lt;Parâmetros!$C$17,$H19&gt;Parâmetros!$C$18),1,0)) + IF($I19="",0,IF(OR($I19&lt;Parâmetros!$C$19,$I19&gt;Parâmetros!$C$20),1,0)) + IF($J19="",0,IF($J19&gt;Parâmetros!$C$21,1,0)) + IF($K19="",0,IF($K19&gt;Parâmetros!$C$16,1,0))&amp;" parâmetros fora")))</f>
        <v/>
      </c>
      <c r="M19" s="71" t="str">
        <f aca="false">IF($B19="","",DATE(YEAR($B19),MONTH($B19)+Parâmetros!$C$8,DAY($B19)))</f>
        <v/>
      </c>
    </row>
    <row r="20" customFormat="false" ht="18" hidden="false" customHeight="true" outlineLevel="0" collapsed="false">
      <c r="A20" s="32"/>
      <c r="B20" s="42"/>
      <c r="C20" s="32"/>
      <c r="D20" s="69"/>
      <c r="E20" s="69"/>
      <c r="F20" s="69"/>
      <c r="G20" s="69"/>
      <c r="H20" s="34"/>
      <c r="I20" s="69"/>
      <c r="J20" s="70"/>
      <c r="K20" s="69"/>
      <c r="L20" s="58" t="str">
        <f aca="false">IF($B20="","",IF(IF(OR($D20="",$E20=""),0,IF($E20-$D20&gt;Parâmetros!$C$13,1,0)) + IF($F20="",0,IF($F20&gt;Parâmetros!$C$14,1,0)) + IF($G20="",0,IF($G20&gt;Parâmetros!$C$15,1,0)) + IF($H20="",0,IF(OR($H20&lt;Parâmetros!$C$17,$H20&gt;Parâmetros!$C$18),1,0)) + IF($I20="",0,IF(OR($I20&lt;Parâmetros!$C$19,$I20&gt;Parâmetros!$C$20),1,0)) + IF($J20="",0,IF($J20&gt;Parâmetros!$C$21,1,0)) + IF($K20="",0,IF($K20&gt;Parâmetros!$C$16,1,0))=0,"Conforme",IF(IF(OR($D20="",$E20=""),0,IF($E20-$D20&gt;Parâmetros!$C$13,1,0)) + IF($F20="",0,IF($F20&gt;Parâmetros!$C$14,1,0)) + IF($G20="",0,IF($G20&gt;Parâmetros!$C$15,1,0)) + IF($H20="",0,IF(OR($H20&lt;Parâmetros!$C$17,$H20&gt;Parâmetros!$C$18),1,0)) + IF($I20="",0,IF(OR($I20&lt;Parâmetros!$C$19,$I20&gt;Parâmetros!$C$20),1,0)) + IF($J20="",0,IF($J20&gt;Parâmetros!$C$21,1,0)) + IF($K20="",0,IF($K20&gt;Parâmetros!$C$16,1,0))=1,"1 parâmetro fora",IF(OR($D20="",$E20=""),0,IF($E20-$D20&gt;Parâmetros!$C$13,1,0)) + IF($F20="",0,IF($F20&gt;Parâmetros!$C$14,1,0)) + IF($G20="",0,IF($G20&gt;Parâmetros!$C$15,1,0)) + IF($H20="",0,IF(OR($H20&lt;Parâmetros!$C$17,$H20&gt;Parâmetros!$C$18),1,0)) + IF($I20="",0,IF(OR($I20&lt;Parâmetros!$C$19,$I20&gt;Parâmetros!$C$20),1,0)) + IF($J20="",0,IF($J20&gt;Parâmetros!$C$21,1,0)) + IF($K20="",0,IF($K20&gt;Parâmetros!$C$16,1,0))&amp;" parâmetros fora")))</f>
        <v/>
      </c>
      <c r="M20" s="71" t="str">
        <f aca="false">IF($B20="","",DATE(YEAR($B20),MONTH($B20)+Parâmetros!$C$8,DAY($B20)))</f>
        <v/>
      </c>
    </row>
    <row r="21" customFormat="false" ht="18" hidden="false" customHeight="true" outlineLevel="0" collapsed="false">
      <c r="A21" s="32"/>
      <c r="B21" s="42"/>
      <c r="C21" s="32"/>
      <c r="D21" s="69"/>
      <c r="E21" s="69"/>
      <c r="F21" s="69"/>
      <c r="G21" s="69"/>
      <c r="H21" s="34"/>
      <c r="I21" s="69"/>
      <c r="J21" s="70"/>
      <c r="K21" s="69"/>
      <c r="L21" s="58" t="str">
        <f aca="false">IF($B21="","",IF(IF(OR($D21="",$E21=""),0,IF($E21-$D21&gt;Parâmetros!$C$13,1,0)) + IF($F21="",0,IF($F21&gt;Parâmetros!$C$14,1,0)) + IF($G21="",0,IF($G21&gt;Parâmetros!$C$15,1,0)) + IF($H21="",0,IF(OR($H21&lt;Parâmetros!$C$17,$H21&gt;Parâmetros!$C$18),1,0)) + IF($I21="",0,IF(OR($I21&lt;Parâmetros!$C$19,$I21&gt;Parâmetros!$C$20),1,0)) + IF($J21="",0,IF($J21&gt;Parâmetros!$C$21,1,0)) + IF($K21="",0,IF($K21&gt;Parâmetros!$C$16,1,0))=0,"Conforme",IF(IF(OR($D21="",$E21=""),0,IF($E21-$D21&gt;Parâmetros!$C$13,1,0)) + IF($F21="",0,IF($F21&gt;Parâmetros!$C$14,1,0)) + IF($G21="",0,IF($G21&gt;Parâmetros!$C$15,1,0)) + IF($H21="",0,IF(OR($H21&lt;Parâmetros!$C$17,$H21&gt;Parâmetros!$C$18),1,0)) + IF($I21="",0,IF(OR($I21&lt;Parâmetros!$C$19,$I21&gt;Parâmetros!$C$20),1,0)) + IF($J21="",0,IF($J21&gt;Parâmetros!$C$21,1,0)) + IF($K21="",0,IF($K21&gt;Parâmetros!$C$16,1,0))=1,"1 parâmetro fora",IF(OR($D21="",$E21=""),0,IF($E21-$D21&gt;Parâmetros!$C$13,1,0)) + IF($F21="",0,IF($F21&gt;Parâmetros!$C$14,1,0)) + IF($G21="",0,IF($G21&gt;Parâmetros!$C$15,1,0)) + IF($H21="",0,IF(OR($H21&lt;Parâmetros!$C$17,$H21&gt;Parâmetros!$C$18),1,0)) + IF($I21="",0,IF(OR($I21&lt;Parâmetros!$C$19,$I21&gt;Parâmetros!$C$20),1,0)) + IF($J21="",0,IF($J21&gt;Parâmetros!$C$21,1,0)) + IF($K21="",0,IF($K21&gt;Parâmetros!$C$16,1,0))&amp;" parâmetros fora")))</f>
        <v/>
      </c>
      <c r="M21" s="71" t="str">
        <f aca="false">IF($B21="","",DATE(YEAR($B21),MONTH($B21)+Parâmetros!$C$8,DAY($B21)))</f>
        <v/>
      </c>
    </row>
    <row r="22" customFormat="false" ht="18" hidden="false" customHeight="true" outlineLevel="0" collapsed="false">
      <c r="A22" s="32"/>
      <c r="B22" s="42"/>
      <c r="C22" s="32"/>
      <c r="D22" s="69"/>
      <c r="E22" s="69"/>
      <c r="F22" s="69"/>
      <c r="G22" s="69"/>
      <c r="H22" s="34"/>
      <c r="I22" s="69"/>
      <c r="J22" s="70"/>
      <c r="K22" s="69"/>
      <c r="L22" s="58" t="str">
        <f aca="false">IF($B22="","",IF(IF(OR($D22="",$E22=""),0,IF($E22-$D22&gt;Parâmetros!$C$13,1,0)) + IF($F22="",0,IF($F22&gt;Parâmetros!$C$14,1,0)) + IF($G22="",0,IF($G22&gt;Parâmetros!$C$15,1,0)) + IF($H22="",0,IF(OR($H22&lt;Parâmetros!$C$17,$H22&gt;Parâmetros!$C$18),1,0)) + IF($I22="",0,IF(OR($I22&lt;Parâmetros!$C$19,$I22&gt;Parâmetros!$C$20),1,0)) + IF($J22="",0,IF($J22&gt;Parâmetros!$C$21,1,0)) + IF($K22="",0,IF($K22&gt;Parâmetros!$C$16,1,0))=0,"Conforme",IF(IF(OR($D22="",$E22=""),0,IF($E22-$D22&gt;Parâmetros!$C$13,1,0)) + IF($F22="",0,IF($F22&gt;Parâmetros!$C$14,1,0)) + IF($G22="",0,IF($G22&gt;Parâmetros!$C$15,1,0)) + IF($H22="",0,IF(OR($H22&lt;Parâmetros!$C$17,$H22&gt;Parâmetros!$C$18),1,0)) + IF($I22="",0,IF(OR($I22&lt;Parâmetros!$C$19,$I22&gt;Parâmetros!$C$20),1,0)) + IF($J22="",0,IF($J22&gt;Parâmetros!$C$21,1,0)) + IF($K22="",0,IF($K22&gt;Parâmetros!$C$16,1,0))=1,"1 parâmetro fora",IF(OR($D22="",$E22=""),0,IF($E22-$D22&gt;Parâmetros!$C$13,1,0)) + IF($F22="",0,IF($F22&gt;Parâmetros!$C$14,1,0)) + IF($G22="",0,IF($G22&gt;Parâmetros!$C$15,1,0)) + IF($H22="",0,IF(OR($H22&lt;Parâmetros!$C$17,$H22&gt;Parâmetros!$C$18),1,0)) + IF($I22="",0,IF(OR($I22&lt;Parâmetros!$C$19,$I22&gt;Parâmetros!$C$20),1,0)) + IF($J22="",0,IF($J22&gt;Parâmetros!$C$21,1,0)) + IF($K22="",0,IF($K22&gt;Parâmetros!$C$16,1,0))&amp;" parâmetros fora")))</f>
        <v/>
      </c>
      <c r="M22" s="71" t="str">
        <f aca="false">IF($B22="","",DATE(YEAR($B22),MONTH($B22)+Parâmetros!$C$8,DAY($B22)))</f>
        <v/>
      </c>
    </row>
    <row r="23" customFormat="false" ht="18" hidden="false" customHeight="true" outlineLevel="0" collapsed="false">
      <c r="A23" s="32"/>
      <c r="B23" s="42"/>
      <c r="C23" s="32"/>
      <c r="D23" s="69"/>
      <c r="E23" s="69"/>
      <c r="F23" s="69"/>
      <c r="G23" s="69"/>
      <c r="H23" s="34"/>
      <c r="I23" s="69"/>
      <c r="J23" s="70"/>
      <c r="K23" s="69"/>
      <c r="L23" s="58" t="str">
        <f aca="false">IF($B23="","",IF(IF(OR($D23="",$E23=""),0,IF($E23-$D23&gt;Parâmetros!$C$13,1,0)) + IF($F23="",0,IF($F23&gt;Parâmetros!$C$14,1,0)) + IF($G23="",0,IF($G23&gt;Parâmetros!$C$15,1,0)) + IF($H23="",0,IF(OR($H23&lt;Parâmetros!$C$17,$H23&gt;Parâmetros!$C$18),1,0)) + IF($I23="",0,IF(OR($I23&lt;Parâmetros!$C$19,$I23&gt;Parâmetros!$C$20),1,0)) + IF($J23="",0,IF($J23&gt;Parâmetros!$C$21,1,0)) + IF($K23="",0,IF($K23&gt;Parâmetros!$C$16,1,0))=0,"Conforme",IF(IF(OR($D23="",$E23=""),0,IF($E23-$D23&gt;Parâmetros!$C$13,1,0)) + IF($F23="",0,IF($F23&gt;Parâmetros!$C$14,1,0)) + IF($G23="",0,IF($G23&gt;Parâmetros!$C$15,1,0)) + IF($H23="",0,IF(OR($H23&lt;Parâmetros!$C$17,$H23&gt;Parâmetros!$C$18),1,0)) + IF($I23="",0,IF(OR($I23&lt;Parâmetros!$C$19,$I23&gt;Parâmetros!$C$20),1,0)) + IF($J23="",0,IF($J23&gt;Parâmetros!$C$21,1,0)) + IF($K23="",0,IF($K23&gt;Parâmetros!$C$16,1,0))=1,"1 parâmetro fora",IF(OR($D23="",$E23=""),0,IF($E23-$D23&gt;Parâmetros!$C$13,1,0)) + IF($F23="",0,IF($F23&gt;Parâmetros!$C$14,1,0)) + IF($G23="",0,IF($G23&gt;Parâmetros!$C$15,1,0)) + IF($H23="",0,IF(OR($H23&lt;Parâmetros!$C$17,$H23&gt;Parâmetros!$C$18),1,0)) + IF($I23="",0,IF(OR($I23&lt;Parâmetros!$C$19,$I23&gt;Parâmetros!$C$20),1,0)) + IF($J23="",0,IF($J23&gt;Parâmetros!$C$21,1,0)) + IF($K23="",0,IF($K23&gt;Parâmetros!$C$16,1,0))&amp;" parâmetros fora")))</f>
        <v/>
      </c>
      <c r="M23" s="71" t="str">
        <f aca="false">IF($B23="","",DATE(YEAR($B23),MONTH($B23)+Parâmetros!$C$8,DAY($B23)))</f>
        <v/>
      </c>
    </row>
    <row r="24" customFormat="false" ht="18" hidden="false" customHeight="true" outlineLevel="0" collapsed="false">
      <c r="A24" s="32"/>
      <c r="B24" s="42"/>
      <c r="C24" s="32"/>
      <c r="D24" s="69"/>
      <c r="E24" s="69"/>
      <c r="F24" s="69"/>
      <c r="G24" s="69"/>
      <c r="H24" s="34"/>
      <c r="I24" s="69"/>
      <c r="J24" s="70"/>
      <c r="K24" s="69"/>
      <c r="L24" s="58" t="str">
        <f aca="false">IF($B24="","",IF(IF(OR($D24="",$E24=""),0,IF($E24-$D24&gt;Parâmetros!$C$13,1,0)) + IF($F24="",0,IF($F24&gt;Parâmetros!$C$14,1,0)) + IF($G24="",0,IF($G24&gt;Parâmetros!$C$15,1,0)) + IF($H24="",0,IF(OR($H24&lt;Parâmetros!$C$17,$H24&gt;Parâmetros!$C$18),1,0)) + IF($I24="",0,IF(OR($I24&lt;Parâmetros!$C$19,$I24&gt;Parâmetros!$C$20),1,0)) + IF($J24="",0,IF($J24&gt;Parâmetros!$C$21,1,0)) + IF($K24="",0,IF($K24&gt;Parâmetros!$C$16,1,0))=0,"Conforme",IF(IF(OR($D24="",$E24=""),0,IF($E24-$D24&gt;Parâmetros!$C$13,1,0)) + IF($F24="",0,IF($F24&gt;Parâmetros!$C$14,1,0)) + IF($G24="",0,IF($G24&gt;Parâmetros!$C$15,1,0)) + IF($H24="",0,IF(OR($H24&lt;Parâmetros!$C$17,$H24&gt;Parâmetros!$C$18),1,0)) + IF($I24="",0,IF(OR($I24&lt;Parâmetros!$C$19,$I24&gt;Parâmetros!$C$20),1,0)) + IF($J24="",0,IF($J24&gt;Parâmetros!$C$21,1,0)) + IF($K24="",0,IF($K24&gt;Parâmetros!$C$16,1,0))=1,"1 parâmetro fora",IF(OR($D24="",$E24=""),0,IF($E24-$D24&gt;Parâmetros!$C$13,1,0)) + IF($F24="",0,IF($F24&gt;Parâmetros!$C$14,1,0)) + IF($G24="",0,IF($G24&gt;Parâmetros!$C$15,1,0)) + IF($H24="",0,IF(OR($H24&lt;Parâmetros!$C$17,$H24&gt;Parâmetros!$C$18),1,0)) + IF($I24="",0,IF(OR($I24&lt;Parâmetros!$C$19,$I24&gt;Parâmetros!$C$20),1,0)) + IF($J24="",0,IF($J24&gt;Parâmetros!$C$21,1,0)) + IF($K24="",0,IF($K24&gt;Parâmetros!$C$16,1,0))&amp;" parâmetros fora")))</f>
        <v/>
      </c>
      <c r="M24" s="71" t="str">
        <f aca="false">IF($B24="","",DATE(YEAR($B24),MONTH($B24)+Parâmetros!$C$8,DAY($B24)))</f>
        <v/>
      </c>
    </row>
    <row r="25" customFormat="false" ht="18" hidden="false" customHeight="true" outlineLevel="0" collapsed="false">
      <c r="A25" s="32"/>
      <c r="B25" s="42"/>
      <c r="C25" s="32"/>
      <c r="D25" s="69"/>
      <c r="E25" s="69"/>
      <c r="F25" s="69"/>
      <c r="G25" s="69"/>
      <c r="H25" s="34"/>
      <c r="I25" s="69"/>
      <c r="J25" s="70"/>
      <c r="K25" s="69"/>
      <c r="L25" s="58" t="str">
        <f aca="false">IF($B25="","",IF(IF(OR($D25="",$E25=""),0,IF($E25-$D25&gt;Parâmetros!$C$13,1,0)) + IF($F25="",0,IF($F25&gt;Parâmetros!$C$14,1,0)) + IF($G25="",0,IF($G25&gt;Parâmetros!$C$15,1,0)) + IF($H25="",0,IF(OR($H25&lt;Parâmetros!$C$17,$H25&gt;Parâmetros!$C$18),1,0)) + IF($I25="",0,IF(OR($I25&lt;Parâmetros!$C$19,$I25&gt;Parâmetros!$C$20),1,0)) + IF($J25="",0,IF($J25&gt;Parâmetros!$C$21,1,0)) + IF($K25="",0,IF($K25&gt;Parâmetros!$C$16,1,0))=0,"Conforme",IF(IF(OR($D25="",$E25=""),0,IF($E25-$D25&gt;Parâmetros!$C$13,1,0)) + IF($F25="",0,IF($F25&gt;Parâmetros!$C$14,1,0)) + IF($G25="",0,IF($G25&gt;Parâmetros!$C$15,1,0)) + IF($H25="",0,IF(OR($H25&lt;Parâmetros!$C$17,$H25&gt;Parâmetros!$C$18),1,0)) + IF($I25="",0,IF(OR($I25&lt;Parâmetros!$C$19,$I25&gt;Parâmetros!$C$20),1,0)) + IF($J25="",0,IF($J25&gt;Parâmetros!$C$21,1,0)) + IF($K25="",0,IF($K25&gt;Parâmetros!$C$16,1,0))=1,"1 parâmetro fora",IF(OR($D25="",$E25=""),0,IF($E25-$D25&gt;Parâmetros!$C$13,1,0)) + IF($F25="",0,IF($F25&gt;Parâmetros!$C$14,1,0)) + IF($G25="",0,IF($G25&gt;Parâmetros!$C$15,1,0)) + IF($H25="",0,IF(OR($H25&lt;Parâmetros!$C$17,$H25&gt;Parâmetros!$C$18),1,0)) + IF($I25="",0,IF(OR($I25&lt;Parâmetros!$C$19,$I25&gt;Parâmetros!$C$20),1,0)) + IF($J25="",0,IF($J25&gt;Parâmetros!$C$21,1,0)) + IF($K25="",0,IF($K25&gt;Parâmetros!$C$16,1,0))&amp;" parâmetros fora")))</f>
        <v/>
      </c>
      <c r="M25" s="71" t="str">
        <f aca="false">IF($B25="","",DATE(YEAR($B25),MONTH($B25)+Parâmetros!$C$8,DAY($B25)))</f>
        <v/>
      </c>
    </row>
    <row r="26" customFormat="false" ht="18" hidden="false" customHeight="true" outlineLevel="0" collapsed="false">
      <c r="A26" s="32"/>
      <c r="B26" s="42"/>
      <c r="C26" s="32"/>
      <c r="D26" s="69"/>
      <c r="E26" s="69"/>
      <c r="F26" s="69"/>
      <c r="G26" s="69"/>
      <c r="H26" s="34"/>
      <c r="I26" s="69"/>
      <c r="J26" s="70"/>
      <c r="K26" s="69"/>
      <c r="L26" s="58" t="str">
        <f aca="false">IF($B26="","",IF(IF(OR($D26="",$E26=""),0,IF($E26-$D26&gt;Parâmetros!$C$13,1,0)) + IF($F26="",0,IF($F26&gt;Parâmetros!$C$14,1,0)) + IF($G26="",0,IF($G26&gt;Parâmetros!$C$15,1,0)) + IF($H26="",0,IF(OR($H26&lt;Parâmetros!$C$17,$H26&gt;Parâmetros!$C$18),1,0)) + IF($I26="",0,IF(OR($I26&lt;Parâmetros!$C$19,$I26&gt;Parâmetros!$C$20),1,0)) + IF($J26="",0,IF($J26&gt;Parâmetros!$C$21,1,0)) + IF($K26="",0,IF($K26&gt;Parâmetros!$C$16,1,0))=0,"Conforme",IF(IF(OR($D26="",$E26=""),0,IF($E26-$D26&gt;Parâmetros!$C$13,1,0)) + IF($F26="",0,IF($F26&gt;Parâmetros!$C$14,1,0)) + IF($G26="",0,IF($G26&gt;Parâmetros!$C$15,1,0)) + IF($H26="",0,IF(OR($H26&lt;Parâmetros!$C$17,$H26&gt;Parâmetros!$C$18),1,0)) + IF($I26="",0,IF(OR($I26&lt;Parâmetros!$C$19,$I26&gt;Parâmetros!$C$20),1,0)) + IF($J26="",0,IF($J26&gt;Parâmetros!$C$21,1,0)) + IF($K26="",0,IF($K26&gt;Parâmetros!$C$16,1,0))=1,"1 parâmetro fora",IF(OR($D26="",$E26=""),0,IF($E26-$D26&gt;Parâmetros!$C$13,1,0)) + IF($F26="",0,IF($F26&gt;Parâmetros!$C$14,1,0)) + IF($G26="",0,IF($G26&gt;Parâmetros!$C$15,1,0)) + IF($H26="",0,IF(OR($H26&lt;Parâmetros!$C$17,$H26&gt;Parâmetros!$C$18),1,0)) + IF($I26="",0,IF(OR($I26&lt;Parâmetros!$C$19,$I26&gt;Parâmetros!$C$20),1,0)) + IF($J26="",0,IF($J26&gt;Parâmetros!$C$21,1,0)) + IF($K26="",0,IF($K26&gt;Parâmetros!$C$16,1,0))&amp;" parâmetros fora")))</f>
        <v/>
      </c>
      <c r="M26" s="71" t="str">
        <f aca="false">IF($B26="","",DATE(YEAR($B26),MONTH($B26)+Parâmetros!$C$8,DAY($B26)))</f>
        <v/>
      </c>
    </row>
    <row r="27" customFormat="false" ht="18" hidden="false" customHeight="true" outlineLevel="0" collapsed="false">
      <c r="A27" s="32"/>
      <c r="B27" s="42"/>
      <c r="C27" s="32"/>
      <c r="D27" s="69"/>
      <c r="E27" s="69"/>
      <c r="F27" s="69"/>
      <c r="G27" s="69"/>
      <c r="H27" s="34"/>
      <c r="I27" s="69"/>
      <c r="J27" s="70"/>
      <c r="K27" s="69"/>
      <c r="L27" s="58" t="str">
        <f aca="false">IF($B27="","",IF(IF(OR($D27="",$E27=""),0,IF($E27-$D27&gt;Parâmetros!$C$13,1,0)) + IF($F27="",0,IF($F27&gt;Parâmetros!$C$14,1,0)) + IF($G27="",0,IF($G27&gt;Parâmetros!$C$15,1,0)) + IF($H27="",0,IF(OR($H27&lt;Parâmetros!$C$17,$H27&gt;Parâmetros!$C$18),1,0)) + IF($I27="",0,IF(OR($I27&lt;Parâmetros!$C$19,$I27&gt;Parâmetros!$C$20),1,0)) + IF($J27="",0,IF($J27&gt;Parâmetros!$C$21,1,0)) + IF($K27="",0,IF($K27&gt;Parâmetros!$C$16,1,0))=0,"Conforme",IF(IF(OR($D27="",$E27=""),0,IF($E27-$D27&gt;Parâmetros!$C$13,1,0)) + IF($F27="",0,IF($F27&gt;Parâmetros!$C$14,1,0)) + IF($G27="",0,IF($G27&gt;Parâmetros!$C$15,1,0)) + IF($H27="",0,IF(OR($H27&lt;Parâmetros!$C$17,$H27&gt;Parâmetros!$C$18),1,0)) + IF($I27="",0,IF(OR($I27&lt;Parâmetros!$C$19,$I27&gt;Parâmetros!$C$20),1,0)) + IF($J27="",0,IF($J27&gt;Parâmetros!$C$21,1,0)) + IF($K27="",0,IF($K27&gt;Parâmetros!$C$16,1,0))=1,"1 parâmetro fora",IF(OR($D27="",$E27=""),0,IF($E27-$D27&gt;Parâmetros!$C$13,1,0)) + IF($F27="",0,IF($F27&gt;Parâmetros!$C$14,1,0)) + IF($G27="",0,IF($G27&gt;Parâmetros!$C$15,1,0)) + IF($H27="",0,IF(OR($H27&lt;Parâmetros!$C$17,$H27&gt;Parâmetros!$C$18),1,0)) + IF($I27="",0,IF(OR($I27&lt;Parâmetros!$C$19,$I27&gt;Parâmetros!$C$20),1,0)) + IF($J27="",0,IF($J27&gt;Parâmetros!$C$21,1,0)) + IF($K27="",0,IF($K27&gt;Parâmetros!$C$16,1,0))&amp;" parâmetros fora")))</f>
        <v/>
      </c>
      <c r="M27" s="71" t="str">
        <f aca="false">IF($B27="","",DATE(YEAR($B27),MONTH($B27)+Parâmetros!$C$8,DAY($B27)))</f>
        <v/>
      </c>
    </row>
    <row r="28" customFormat="false" ht="18" hidden="false" customHeight="true" outlineLevel="0" collapsed="false">
      <c r="A28" s="32"/>
      <c r="B28" s="42"/>
      <c r="C28" s="32"/>
      <c r="D28" s="69"/>
      <c r="E28" s="69"/>
      <c r="F28" s="69"/>
      <c r="G28" s="69"/>
      <c r="H28" s="34"/>
      <c r="I28" s="69"/>
      <c r="J28" s="70"/>
      <c r="K28" s="69"/>
      <c r="L28" s="58" t="str">
        <f aca="false">IF($B28="","",IF(IF(OR($D28="",$E28=""),0,IF($E28-$D28&gt;Parâmetros!$C$13,1,0)) + IF($F28="",0,IF($F28&gt;Parâmetros!$C$14,1,0)) + IF($G28="",0,IF($G28&gt;Parâmetros!$C$15,1,0)) + IF($H28="",0,IF(OR($H28&lt;Parâmetros!$C$17,$H28&gt;Parâmetros!$C$18),1,0)) + IF($I28="",0,IF(OR($I28&lt;Parâmetros!$C$19,$I28&gt;Parâmetros!$C$20),1,0)) + IF($J28="",0,IF($J28&gt;Parâmetros!$C$21,1,0)) + IF($K28="",0,IF($K28&gt;Parâmetros!$C$16,1,0))=0,"Conforme",IF(IF(OR($D28="",$E28=""),0,IF($E28-$D28&gt;Parâmetros!$C$13,1,0)) + IF($F28="",0,IF($F28&gt;Parâmetros!$C$14,1,0)) + IF($G28="",0,IF($G28&gt;Parâmetros!$C$15,1,0)) + IF($H28="",0,IF(OR($H28&lt;Parâmetros!$C$17,$H28&gt;Parâmetros!$C$18),1,0)) + IF($I28="",0,IF(OR($I28&lt;Parâmetros!$C$19,$I28&gt;Parâmetros!$C$20),1,0)) + IF($J28="",0,IF($J28&gt;Parâmetros!$C$21,1,0)) + IF($K28="",0,IF($K28&gt;Parâmetros!$C$16,1,0))=1,"1 parâmetro fora",IF(OR($D28="",$E28=""),0,IF($E28-$D28&gt;Parâmetros!$C$13,1,0)) + IF($F28="",0,IF($F28&gt;Parâmetros!$C$14,1,0)) + IF($G28="",0,IF($G28&gt;Parâmetros!$C$15,1,0)) + IF($H28="",0,IF(OR($H28&lt;Parâmetros!$C$17,$H28&gt;Parâmetros!$C$18),1,0)) + IF($I28="",0,IF(OR($I28&lt;Parâmetros!$C$19,$I28&gt;Parâmetros!$C$20),1,0)) + IF($J28="",0,IF($J28&gt;Parâmetros!$C$21,1,0)) + IF($K28="",0,IF($K28&gt;Parâmetros!$C$16,1,0))&amp;" parâmetros fora")))</f>
        <v/>
      </c>
      <c r="M28" s="71" t="str">
        <f aca="false">IF($B28="","",DATE(YEAR($B28),MONTH($B28)+Parâmetros!$C$8,DAY($B28)))</f>
        <v/>
      </c>
    </row>
    <row r="29" customFormat="false" ht="18" hidden="false" customHeight="true" outlineLevel="0" collapsed="false">
      <c r="A29" s="32"/>
      <c r="B29" s="42"/>
      <c r="C29" s="32"/>
      <c r="D29" s="69"/>
      <c r="E29" s="69"/>
      <c r="F29" s="69"/>
      <c r="G29" s="69"/>
      <c r="H29" s="34"/>
      <c r="I29" s="69"/>
      <c r="J29" s="70"/>
      <c r="K29" s="69"/>
      <c r="L29" s="58" t="str">
        <f aca="false">IF($B29="","",IF(IF(OR($D29="",$E29=""),0,IF($E29-$D29&gt;Parâmetros!$C$13,1,0)) + IF($F29="",0,IF($F29&gt;Parâmetros!$C$14,1,0)) + IF($G29="",0,IF($G29&gt;Parâmetros!$C$15,1,0)) + IF($H29="",0,IF(OR($H29&lt;Parâmetros!$C$17,$H29&gt;Parâmetros!$C$18),1,0)) + IF($I29="",0,IF(OR($I29&lt;Parâmetros!$C$19,$I29&gt;Parâmetros!$C$20),1,0)) + IF($J29="",0,IF($J29&gt;Parâmetros!$C$21,1,0)) + IF($K29="",0,IF($K29&gt;Parâmetros!$C$16,1,0))=0,"Conforme",IF(IF(OR($D29="",$E29=""),0,IF($E29-$D29&gt;Parâmetros!$C$13,1,0)) + IF($F29="",0,IF($F29&gt;Parâmetros!$C$14,1,0)) + IF($G29="",0,IF($G29&gt;Parâmetros!$C$15,1,0)) + IF($H29="",0,IF(OR($H29&lt;Parâmetros!$C$17,$H29&gt;Parâmetros!$C$18),1,0)) + IF($I29="",0,IF(OR($I29&lt;Parâmetros!$C$19,$I29&gt;Parâmetros!$C$20),1,0)) + IF($J29="",0,IF($J29&gt;Parâmetros!$C$21,1,0)) + IF($K29="",0,IF($K29&gt;Parâmetros!$C$16,1,0))=1,"1 parâmetro fora",IF(OR($D29="",$E29=""),0,IF($E29-$D29&gt;Parâmetros!$C$13,1,0)) + IF($F29="",0,IF($F29&gt;Parâmetros!$C$14,1,0)) + IF($G29="",0,IF($G29&gt;Parâmetros!$C$15,1,0)) + IF($H29="",0,IF(OR($H29&lt;Parâmetros!$C$17,$H29&gt;Parâmetros!$C$18),1,0)) + IF($I29="",0,IF(OR($I29&lt;Parâmetros!$C$19,$I29&gt;Parâmetros!$C$20),1,0)) + IF($J29="",0,IF($J29&gt;Parâmetros!$C$21,1,0)) + IF($K29="",0,IF($K29&gt;Parâmetros!$C$16,1,0))&amp;" parâmetros fora")))</f>
        <v/>
      </c>
      <c r="M29" s="71" t="str">
        <f aca="false">IF($B29="","",DATE(YEAR($B29),MONTH($B29)+Parâmetros!$C$8,DAY($B29)))</f>
        <v/>
      </c>
    </row>
    <row r="30" customFormat="false" ht="18" hidden="false" customHeight="true" outlineLevel="0" collapsed="false">
      <c r="A30" s="32"/>
      <c r="B30" s="42"/>
      <c r="C30" s="32"/>
      <c r="D30" s="69"/>
      <c r="E30" s="69"/>
      <c r="F30" s="69"/>
      <c r="G30" s="69"/>
      <c r="H30" s="34"/>
      <c r="I30" s="69"/>
      <c r="J30" s="70"/>
      <c r="K30" s="69"/>
      <c r="L30" s="58" t="str">
        <f aca="false">IF($B30="","",IF(IF(OR($D30="",$E30=""),0,IF($E30-$D30&gt;Parâmetros!$C$13,1,0)) + IF($F30="",0,IF($F30&gt;Parâmetros!$C$14,1,0)) + IF($G30="",0,IF($G30&gt;Parâmetros!$C$15,1,0)) + IF($H30="",0,IF(OR($H30&lt;Parâmetros!$C$17,$H30&gt;Parâmetros!$C$18),1,0)) + IF($I30="",0,IF(OR($I30&lt;Parâmetros!$C$19,$I30&gt;Parâmetros!$C$20),1,0)) + IF($J30="",0,IF($J30&gt;Parâmetros!$C$21,1,0)) + IF($K30="",0,IF($K30&gt;Parâmetros!$C$16,1,0))=0,"Conforme",IF(IF(OR($D30="",$E30=""),0,IF($E30-$D30&gt;Parâmetros!$C$13,1,0)) + IF($F30="",0,IF($F30&gt;Parâmetros!$C$14,1,0)) + IF($G30="",0,IF($G30&gt;Parâmetros!$C$15,1,0)) + IF($H30="",0,IF(OR($H30&lt;Parâmetros!$C$17,$H30&gt;Parâmetros!$C$18),1,0)) + IF($I30="",0,IF(OR($I30&lt;Parâmetros!$C$19,$I30&gt;Parâmetros!$C$20),1,0)) + IF($J30="",0,IF($J30&gt;Parâmetros!$C$21,1,0)) + IF($K30="",0,IF($K30&gt;Parâmetros!$C$16,1,0))=1,"1 parâmetro fora",IF(OR($D30="",$E30=""),0,IF($E30-$D30&gt;Parâmetros!$C$13,1,0)) + IF($F30="",0,IF($F30&gt;Parâmetros!$C$14,1,0)) + IF($G30="",0,IF($G30&gt;Parâmetros!$C$15,1,0)) + IF($H30="",0,IF(OR($H30&lt;Parâmetros!$C$17,$H30&gt;Parâmetros!$C$18),1,0)) + IF($I30="",0,IF(OR($I30&lt;Parâmetros!$C$19,$I30&gt;Parâmetros!$C$20),1,0)) + IF($J30="",0,IF($J30&gt;Parâmetros!$C$21,1,0)) + IF($K30="",0,IF($K30&gt;Parâmetros!$C$16,1,0))&amp;" parâmetros fora")))</f>
        <v/>
      </c>
      <c r="M30" s="71" t="str">
        <f aca="false">IF($B30="","",DATE(YEAR($B30),MONTH($B30)+Parâmetros!$C$8,DAY($B30)))</f>
        <v/>
      </c>
    </row>
    <row r="31" customFormat="false" ht="18" hidden="false" customHeight="true" outlineLevel="0" collapsed="false">
      <c r="A31" s="32"/>
      <c r="B31" s="42"/>
      <c r="C31" s="32"/>
      <c r="D31" s="69"/>
      <c r="E31" s="69"/>
      <c r="F31" s="69"/>
      <c r="G31" s="69"/>
      <c r="H31" s="34"/>
      <c r="I31" s="69"/>
      <c r="J31" s="70"/>
      <c r="K31" s="69"/>
      <c r="L31" s="58" t="str">
        <f aca="false">IF($B31="","",IF(IF(OR($D31="",$E31=""),0,IF($E31-$D31&gt;Parâmetros!$C$13,1,0)) + IF($F31="",0,IF($F31&gt;Parâmetros!$C$14,1,0)) + IF($G31="",0,IF($G31&gt;Parâmetros!$C$15,1,0)) + IF($H31="",0,IF(OR($H31&lt;Parâmetros!$C$17,$H31&gt;Parâmetros!$C$18),1,0)) + IF($I31="",0,IF(OR($I31&lt;Parâmetros!$C$19,$I31&gt;Parâmetros!$C$20),1,0)) + IF($J31="",0,IF($J31&gt;Parâmetros!$C$21,1,0)) + IF($K31="",0,IF($K31&gt;Parâmetros!$C$16,1,0))=0,"Conforme",IF(IF(OR($D31="",$E31=""),0,IF($E31-$D31&gt;Parâmetros!$C$13,1,0)) + IF($F31="",0,IF($F31&gt;Parâmetros!$C$14,1,0)) + IF($G31="",0,IF($G31&gt;Parâmetros!$C$15,1,0)) + IF($H31="",0,IF(OR($H31&lt;Parâmetros!$C$17,$H31&gt;Parâmetros!$C$18),1,0)) + IF($I31="",0,IF(OR($I31&lt;Parâmetros!$C$19,$I31&gt;Parâmetros!$C$20),1,0)) + IF($J31="",0,IF($J31&gt;Parâmetros!$C$21,1,0)) + IF($K31="",0,IF($K31&gt;Parâmetros!$C$16,1,0))=1,"1 parâmetro fora",IF(OR($D31="",$E31=""),0,IF($E31-$D31&gt;Parâmetros!$C$13,1,0)) + IF($F31="",0,IF($F31&gt;Parâmetros!$C$14,1,0)) + IF($G31="",0,IF($G31&gt;Parâmetros!$C$15,1,0)) + IF($H31="",0,IF(OR($H31&lt;Parâmetros!$C$17,$H31&gt;Parâmetros!$C$18),1,0)) + IF($I31="",0,IF(OR($I31&lt;Parâmetros!$C$19,$I31&gt;Parâmetros!$C$20),1,0)) + IF($J31="",0,IF($J31&gt;Parâmetros!$C$21,1,0)) + IF($K31="",0,IF($K31&gt;Parâmetros!$C$16,1,0))&amp;" parâmetros fora")))</f>
        <v/>
      </c>
      <c r="M31" s="71" t="str">
        <f aca="false">IF($B31="","",DATE(YEAR($B31),MONTH($B31)+Parâmetros!$C$8,DAY($B31)))</f>
        <v/>
      </c>
    </row>
    <row r="32" customFormat="false" ht="18" hidden="false" customHeight="true" outlineLevel="0" collapsed="false">
      <c r="A32" s="32"/>
      <c r="B32" s="42"/>
      <c r="C32" s="32"/>
      <c r="D32" s="69"/>
      <c r="E32" s="69"/>
      <c r="F32" s="69"/>
      <c r="G32" s="69"/>
      <c r="H32" s="34"/>
      <c r="I32" s="69"/>
      <c r="J32" s="70"/>
      <c r="K32" s="69"/>
      <c r="L32" s="58" t="str">
        <f aca="false">IF($B32="","",IF(IF(OR($D32="",$E32=""),0,IF($E32-$D32&gt;Parâmetros!$C$13,1,0)) + IF($F32="",0,IF($F32&gt;Parâmetros!$C$14,1,0)) + IF($G32="",0,IF($G32&gt;Parâmetros!$C$15,1,0)) + IF($H32="",0,IF(OR($H32&lt;Parâmetros!$C$17,$H32&gt;Parâmetros!$C$18),1,0)) + IF($I32="",0,IF(OR($I32&lt;Parâmetros!$C$19,$I32&gt;Parâmetros!$C$20),1,0)) + IF($J32="",0,IF($J32&gt;Parâmetros!$C$21,1,0)) + IF($K32="",0,IF($K32&gt;Parâmetros!$C$16,1,0))=0,"Conforme",IF(IF(OR($D32="",$E32=""),0,IF($E32-$D32&gt;Parâmetros!$C$13,1,0)) + IF($F32="",0,IF($F32&gt;Parâmetros!$C$14,1,0)) + IF($G32="",0,IF($G32&gt;Parâmetros!$C$15,1,0)) + IF($H32="",0,IF(OR($H32&lt;Parâmetros!$C$17,$H32&gt;Parâmetros!$C$18),1,0)) + IF($I32="",0,IF(OR($I32&lt;Parâmetros!$C$19,$I32&gt;Parâmetros!$C$20),1,0)) + IF($J32="",0,IF($J32&gt;Parâmetros!$C$21,1,0)) + IF($K32="",0,IF($K32&gt;Parâmetros!$C$16,1,0))=1,"1 parâmetro fora",IF(OR($D32="",$E32=""),0,IF($E32-$D32&gt;Parâmetros!$C$13,1,0)) + IF($F32="",0,IF($F32&gt;Parâmetros!$C$14,1,0)) + IF($G32="",0,IF($G32&gt;Parâmetros!$C$15,1,0)) + IF($H32="",0,IF(OR($H32&lt;Parâmetros!$C$17,$H32&gt;Parâmetros!$C$18),1,0)) + IF($I32="",0,IF(OR($I32&lt;Parâmetros!$C$19,$I32&gt;Parâmetros!$C$20),1,0)) + IF($J32="",0,IF($J32&gt;Parâmetros!$C$21,1,0)) + IF($K32="",0,IF($K32&gt;Parâmetros!$C$16,1,0))&amp;" parâmetros fora")))</f>
        <v/>
      </c>
      <c r="M32" s="71" t="str">
        <f aca="false">IF($B32="","",DATE(YEAR($B32),MONTH($B32)+Parâmetros!$C$8,DAY($B32)))</f>
        <v/>
      </c>
    </row>
    <row r="33" customFormat="false" ht="18" hidden="false" customHeight="true" outlineLevel="0" collapsed="false">
      <c r="A33" s="32"/>
      <c r="B33" s="42"/>
      <c r="C33" s="32"/>
      <c r="D33" s="69"/>
      <c r="E33" s="69"/>
      <c r="F33" s="69"/>
      <c r="G33" s="69"/>
      <c r="H33" s="34"/>
      <c r="I33" s="69"/>
      <c r="J33" s="70"/>
      <c r="K33" s="69"/>
      <c r="L33" s="58" t="str">
        <f aca="false">IF($B33="","",IF(IF(OR($D33="",$E33=""),0,IF($E33-$D33&gt;Parâmetros!$C$13,1,0)) + IF($F33="",0,IF($F33&gt;Parâmetros!$C$14,1,0)) + IF($G33="",0,IF($G33&gt;Parâmetros!$C$15,1,0)) + IF($H33="",0,IF(OR($H33&lt;Parâmetros!$C$17,$H33&gt;Parâmetros!$C$18),1,0)) + IF($I33="",0,IF(OR($I33&lt;Parâmetros!$C$19,$I33&gt;Parâmetros!$C$20),1,0)) + IF($J33="",0,IF($J33&gt;Parâmetros!$C$21,1,0)) + IF($K33="",0,IF($K33&gt;Parâmetros!$C$16,1,0))=0,"Conforme",IF(IF(OR($D33="",$E33=""),0,IF($E33-$D33&gt;Parâmetros!$C$13,1,0)) + IF($F33="",0,IF($F33&gt;Parâmetros!$C$14,1,0)) + IF($G33="",0,IF($G33&gt;Parâmetros!$C$15,1,0)) + IF($H33="",0,IF(OR($H33&lt;Parâmetros!$C$17,$H33&gt;Parâmetros!$C$18),1,0)) + IF($I33="",0,IF(OR($I33&lt;Parâmetros!$C$19,$I33&gt;Parâmetros!$C$20),1,0)) + IF($J33="",0,IF($J33&gt;Parâmetros!$C$21,1,0)) + IF($K33="",0,IF($K33&gt;Parâmetros!$C$16,1,0))=1,"1 parâmetro fora",IF(OR($D33="",$E33=""),0,IF($E33-$D33&gt;Parâmetros!$C$13,1,0)) + IF($F33="",0,IF($F33&gt;Parâmetros!$C$14,1,0)) + IF($G33="",0,IF($G33&gt;Parâmetros!$C$15,1,0)) + IF($H33="",0,IF(OR($H33&lt;Parâmetros!$C$17,$H33&gt;Parâmetros!$C$18),1,0)) + IF($I33="",0,IF(OR($I33&lt;Parâmetros!$C$19,$I33&gt;Parâmetros!$C$20),1,0)) + IF($J33="",0,IF($J33&gt;Parâmetros!$C$21,1,0)) + IF($K33="",0,IF($K33&gt;Parâmetros!$C$16,1,0))&amp;" parâmetros fora")))</f>
        <v/>
      </c>
      <c r="M33" s="71" t="str">
        <f aca="false">IF($B33="","",DATE(YEAR($B33),MONTH($B33)+Parâmetros!$C$8,DAY($B33)))</f>
        <v/>
      </c>
    </row>
    <row r="34" customFormat="false" ht="18" hidden="false" customHeight="true" outlineLevel="0" collapsed="false">
      <c r="A34" s="32"/>
      <c r="B34" s="42"/>
      <c r="C34" s="32"/>
      <c r="D34" s="69"/>
      <c r="E34" s="69"/>
      <c r="F34" s="69"/>
      <c r="G34" s="69"/>
      <c r="H34" s="34"/>
      <c r="I34" s="69"/>
      <c r="J34" s="70"/>
      <c r="K34" s="69"/>
      <c r="L34" s="58" t="str">
        <f aca="false">IF($B34="","",IF(IF(OR($D34="",$E34=""),0,IF($E34-$D34&gt;Parâmetros!$C$13,1,0)) + IF($F34="",0,IF($F34&gt;Parâmetros!$C$14,1,0)) + IF($G34="",0,IF($G34&gt;Parâmetros!$C$15,1,0)) + IF($H34="",0,IF(OR($H34&lt;Parâmetros!$C$17,$H34&gt;Parâmetros!$C$18),1,0)) + IF($I34="",0,IF(OR($I34&lt;Parâmetros!$C$19,$I34&gt;Parâmetros!$C$20),1,0)) + IF($J34="",0,IF($J34&gt;Parâmetros!$C$21,1,0)) + IF($K34="",0,IF($K34&gt;Parâmetros!$C$16,1,0))=0,"Conforme",IF(IF(OR($D34="",$E34=""),0,IF($E34-$D34&gt;Parâmetros!$C$13,1,0)) + IF($F34="",0,IF($F34&gt;Parâmetros!$C$14,1,0)) + IF($G34="",0,IF($G34&gt;Parâmetros!$C$15,1,0)) + IF($H34="",0,IF(OR($H34&lt;Parâmetros!$C$17,$H34&gt;Parâmetros!$C$18),1,0)) + IF($I34="",0,IF(OR($I34&lt;Parâmetros!$C$19,$I34&gt;Parâmetros!$C$20),1,0)) + IF($J34="",0,IF($J34&gt;Parâmetros!$C$21,1,0)) + IF($K34="",0,IF($K34&gt;Parâmetros!$C$16,1,0))=1,"1 parâmetro fora",IF(OR($D34="",$E34=""),0,IF($E34-$D34&gt;Parâmetros!$C$13,1,0)) + IF($F34="",0,IF($F34&gt;Parâmetros!$C$14,1,0)) + IF($G34="",0,IF($G34&gt;Parâmetros!$C$15,1,0)) + IF($H34="",0,IF(OR($H34&lt;Parâmetros!$C$17,$H34&gt;Parâmetros!$C$18),1,0)) + IF($I34="",0,IF(OR($I34&lt;Parâmetros!$C$19,$I34&gt;Parâmetros!$C$20),1,0)) + IF($J34="",0,IF($J34&gt;Parâmetros!$C$21,1,0)) + IF($K34="",0,IF($K34&gt;Parâmetros!$C$16,1,0))&amp;" parâmetros fora")))</f>
        <v/>
      </c>
      <c r="M34" s="71" t="str">
        <f aca="false">IF($B34="","",DATE(YEAR($B34),MONTH($B34)+Parâmetros!$C$8,DAY($B34)))</f>
        <v/>
      </c>
    </row>
    <row r="35" customFormat="false" ht="18" hidden="false" customHeight="true" outlineLevel="0" collapsed="false">
      <c r="A35" s="32"/>
      <c r="B35" s="42"/>
      <c r="C35" s="32"/>
      <c r="D35" s="69"/>
      <c r="E35" s="69"/>
      <c r="F35" s="69"/>
      <c r="G35" s="69"/>
      <c r="H35" s="34"/>
      <c r="I35" s="69"/>
      <c r="J35" s="70"/>
      <c r="K35" s="69"/>
      <c r="L35" s="58" t="str">
        <f aca="false">IF($B35="","",IF(IF(OR($D35="",$E35=""),0,IF($E35-$D35&gt;Parâmetros!$C$13,1,0)) + IF($F35="",0,IF($F35&gt;Parâmetros!$C$14,1,0)) + IF($G35="",0,IF($G35&gt;Parâmetros!$C$15,1,0)) + IF($H35="",0,IF(OR($H35&lt;Parâmetros!$C$17,$H35&gt;Parâmetros!$C$18),1,0)) + IF($I35="",0,IF(OR($I35&lt;Parâmetros!$C$19,$I35&gt;Parâmetros!$C$20),1,0)) + IF($J35="",0,IF($J35&gt;Parâmetros!$C$21,1,0)) + IF($K35="",0,IF($K35&gt;Parâmetros!$C$16,1,0))=0,"Conforme",IF(IF(OR($D35="",$E35=""),0,IF($E35-$D35&gt;Parâmetros!$C$13,1,0)) + IF($F35="",0,IF($F35&gt;Parâmetros!$C$14,1,0)) + IF($G35="",0,IF($G35&gt;Parâmetros!$C$15,1,0)) + IF($H35="",0,IF(OR($H35&lt;Parâmetros!$C$17,$H35&gt;Parâmetros!$C$18),1,0)) + IF($I35="",0,IF(OR($I35&lt;Parâmetros!$C$19,$I35&gt;Parâmetros!$C$20),1,0)) + IF($J35="",0,IF($J35&gt;Parâmetros!$C$21,1,0)) + IF($K35="",0,IF($K35&gt;Parâmetros!$C$16,1,0))=1,"1 parâmetro fora",IF(OR($D35="",$E35=""),0,IF($E35-$D35&gt;Parâmetros!$C$13,1,0)) + IF($F35="",0,IF($F35&gt;Parâmetros!$C$14,1,0)) + IF($G35="",0,IF($G35&gt;Parâmetros!$C$15,1,0)) + IF($H35="",0,IF(OR($H35&lt;Parâmetros!$C$17,$H35&gt;Parâmetros!$C$18),1,0)) + IF($I35="",0,IF(OR($I35&lt;Parâmetros!$C$19,$I35&gt;Parâmetros!$C$20),1,0)) + IF($J35="",0,IF($J35&gt;Parâmetros!$C$21,1,0)) + IF($K35="",0,IF($K35&gt;Parâmetros!$C$16,1,0))&amp;" parâmetros fora")))</f>
        <v/>
      </c>
      <c r="M35" s="71" t="str">
        <f aca="false">IF($B35="","",DATE(YEAR($B35),MONTH($B35)+Parâmetros!$C$8,DAY($B35)))</f>
        <v/>
      </c>
    </row>
    <row r="36" customFormat="false" ht="18" hidden="false" customHeight="true" outlineLevel="0" collapsed="false">
      <c r="A36" s="32"/>
      <c r="B36" s="42"/>
      <c r="C36" s="32"/>
      <c r="D36" s="69"/>
      <c r="E36" s="69"/>
      <c r="F36" s="69"/>
      <c r="G36" s="69"/>
      <c r="H36" s="34"/>
      <c r="I36" s="69"/>
      <c r="J36" s="70"/>
      <c r="K36" s="69"/>
      <c r="L36" s="58" t="str">
        <f aca="false">IF($B36="","",IF(IF(OR($D36="",$E36=""),0,IF($E36-$D36&gt;Parâmetros!$C$13,1,0)) + IF($F36="",0,IF($F36&gt;Parâmetros!$C$14,1,0)) + IF($G36="",0,IF($G36&gt;Parâmetros!$C$15,1,0)) + IF($H36="",0,IF(OR($H36&lt;Parâmetros!$C$17,$H36&gt;Parâmetros!$C$18),1,0)) + IF($I36="",0,IF(OR($I36&lt;Parâmetros!$C$19,$I36&gt;Parâmetros!$C$20),1,0)) + IF($J36="",0,IF($J36&gt;Parâmetros!$C$21,1,0)) + IF($K36="",0,IF($K36&gt;Parâmetros!$C$16,1,0))=0,"Conforme",IF(IF(OR($D36="",$E36=""),0,IF($E36-$D36&gt;Parâmetros!$C$13,1,0)) + IF($F36="",0,IF($F36&gt;Parâmetros!$C$14,1,0)) + IF($G36="",0,IF($G36&gt;Parâmetros!$C$15,1,0)) + IF($H36="",0,IF(OR($H36&lt;Parâmetros!$C$17,$H36&gt;Parâmetros!$C$18),1,0)) + IF($I36="",0,IF(OR($I36&lt;Parâmetros!$C$19,$I36&gt;Parâmetros!$C$20),1,0)) + IF($J36="",0,IF($J36&gt;Parâmetros!$C$21,1,0)) + IF($K36="",0,IF($K36&gt;Parâmetros!$C$16,1,0))=1,"1 parâmetro fora",IF(OR($D36="",$E36=""),0,IF($E36-$D36&gt;Parâmetros!$C$13,1,0)) + IF($F36="",0,IF($F36&gt;Parâmetros!$C$14,1,0)) + IF($G36="",0,IF($G36&gt;Parâmetros!$C$15,1,0)) + IF($H36="",0,IF(OR($H36&lt;Parâmetros!$C$17,$H36&gt;Parâmetros!$C$18),1,0)) + IF($I36="",0,IF(OR($I36&lt;Parâmetros!$C$19,$I36&gt;Parâmetros!$C$20),1,0)) + IF($J36="",0,IF($J36&gt;Parâmetros!$C$21,1,0)) + IF($K36="",0,IF($K36&gt;Parâmetros!$C$16,1,0))&amp;" parâmetros fora")))</f>
        <v/>
      </c>
      <c r="M36" s="71" t="str">
        <f aca="false">IF($B36="","",DATE(YEAR($B36),MONTH($B36)+Parâmetros!$C$8,DAY($B36)))</f>
        <v/>
      </c>
    </row>
    <row r="37" customFormat="false" ht="18" hidden="false" customHeight="true" outlineLevel="0" collapsed="false">
      <c r="A37" s="32"/>
      <c r="B37" s="42"/>
      <c r="C37" s="32"/>
      <c r="D37" s="69"/>
      <c r="E37" s="69"/>
      <c r="F37" s="69"/>
      <c r="G37" s="69"/>
      <c r="H37" s="34"/>
      <c r="I37" s="69"/>
      <c r="J37" s="70"/>
      <c r="K37" s="69"/>
      <c r="L37" s="58" t="str">
        <f aca="false">IF($B37="","",IF(IF(OR($D37="",$E37=""),0,IF($E37-$D37&gt;Parâmetros!$C$13,1,0)) + IF($F37="",0,IF($F37&gt;Parâmetros!$C$14,1,0)) + IF($G37="",0,IF($G37&gt;Parâmetros!$C$15,1,0)) + IF($H37="",0,IF(OR($H37&lt;Parâmetros!$C$17,$H37&gt;Parâmetros!$C$18),1,0)) + IF($I37="",0,IF(OR($I37&lt;Parâmetros!$C$19,$I37&gt;Parâmetros!$C$20),1,0)) + IF($J37="",0,IF($J37&gt;Parâmetros!$C$21,1,0)) + IF($K37="",0,IF($K37&gt;Parâmetros!$C$16,1,0))=0,"Conforme",IF(IF(OR($D37="",$E37=""),0,IF($E37-$D37&gt;Parâmetros!$C$13,1,0)) + IF($F37="",0,IF($F37&gt;Parâmetros!$C$14,1,0)) + IF($G37="",0,IF($G37&gt;Parâmetros!$C$15,1,0)) + IF($H37="",0,IF(OR($H37&lt;Parâmetros!$C$17,$H37&gt;Parâmetros!$C$18),1,0)) + IF($I37="",0,IF(OR($I37&lt;Parâmetros!$C$19,$I37&gt;Parâmetros!$C$20),1,0)) + IF($J37="",0,IF($J37&gt;Parâmetros!$C$21,1,0)) + IF($K37="",0,IF($K37&gt;Parâmetros!$C$16,1,0))=1,"1 parâmetro fora",IF(OR($D37="",$E37=""),0,IF($E37-$D37&gt;Parâmetros!$C$13,1,0)) + IF($F37="",0,IF($F37&gt;Parâmetros!$C$14,1,0)) + IF($G37="",0,IF($G37&gt;Parâmetros!$C$15,1,0)) + IF($H37="",0,IF(OR($H37&lt;Parâmetros!$C$17,$H37&gt;Parâmetros!$C$18),1,0)) + IF($I37="",0,IF(OR($I37&lt;Parâmetros!$C$19,$I37&gt;Parâmetros!$C$20),1,0)) + IF($J37="",0,IF($J37&gt;Parâmetros!$C$21,1,0)) + IF($K37="",0,IF($K37&gt;Parâmetros!$C$16,1,0))&amp;" parâmetros fora")))</f>
        <v/>
      </c>
      <c r="M37" s="71" t="str">
        <f aca="false">IF($B37="","",DATE(YEAR($B37),MONTH($B37)+Parâmetros!$C$8,DAY($B37)))</f>
        <v/>
      </c>
    </row>
    <row r="38" customFormat="false" ht="18" hidden="false" customHeight="true" outlineLevel="0" collapsed="false">
      <c r="A38" s="32"/>
      <c r="B38" s="42"/>
      <c r="C38" s="32"/>
      <c r="D38" s="69"/>
      <c r="E38" s="69"/>
      <c r="F38" s="69"/>
      <c r="G38" s="69"/>
      <c r="H38" s="34"/>
      <c r="I38" s="69"/>
      <c r="J38" s="70"/>
      <c r="K38" s="69"/>
      <c r="L38" s="58" t="str">
        <f aca="false">IF($B38="","",IF(IF(OR($D38="",$E38=""),0,IF($E38-$D38&gt;Parâmetros!$C$13,1,0)) + IF($F38="",0,IF($F38&gt;Parâmetros!$C$14,1,0)) + IF($G38="",0,IF($G38&gt;Parâmetros!$C$15,1,0)) + IF($H38="",0,IF(OR($H38&lt;Parâmetros!$C$17,$H38&gt;Parâmetros!$C$18),1,0)) + IF($I38="",0,IF(OR($I38&lt;Parâmetros!$C$19,$I38&gt;Parâmetros!$C$20),1,0)) + IF($J38="",0,IF($J38&gt;Parâmetros!$C$21,1,0)) + IF($K38="",0,IF($K38&gt;Parâmetros!$C$16,1,0))=0,"Conforme",IF(IF(OR($D38="",$E38=""),0,IF($E38-$D38&gt;Parâmetros!$C$13,1,0)) + IF($F38="",0,IF($F38&gt;Parâmetros!$C$14,1,0)) + IF($G38="",0,IF($G38&gt;Parâmetros!$C$15,1,0)) + IF($H38="",0,IF(OR($H38&lt;Parâmetros!$C$17,$H38&gt;Parâmetros!$C$18),1,0)) + IF($I38="",0,IF(OR($I38&lt;Parâmetros!$C$19,$I38&gt;Parâmetros!$C$20),1,0)) + IF($J38="",0,IF($J38&gt;Parâmetros!$C$21,1,0)) + IF($K38="",0,IF($K38&gt;Parâmetros!$C$16,1,0))=1,"1 parâmetro fora",IF(OR($D38="",$E38=""),0,IF($E38-$D38&gt;Parâmetros!$C$13,1,0)) + IF($F38="",0,IF($F38&gt;Parâmetros!$C$14,1,0)) + IF($G38="",0,IF($G38&gt;Parâmetros!$C$15,1,0)) + IF($H38="",0,IF(OR($H38&lt;Parâmetros!$C$17,$H38&gt;Parâmetros!$C$18),1,0)) + IF($I38="",0,IF(OR($I38&lt;Parâmetros!$C$19,$I38&gt;Parâmetros!$C$20),1,0)) + IF($J38="",0,IF($J38&gt;Parâmetros!$C$21,1,0)) + IF($K38="",0,IF($K38&gt;Parâmetros!$C$16,1,0))&amp;" parâmetros fora")))</f>
        <v/>
      </c>
      <c r="M38" s="71" t="str">
        <f aca="false">IF($B38="","",DATE(YEAR($B38),MONTH($B38)+Parâmetros!$C$8,DAY($B38)))</f>
        <v/>
      </c>
    </row>
    <row r="39" customFormat="false" ht="18" hidden="false" customHeight="true" outlineLevel="0" collapsed="false">
      <c r="A39" s="32"/>
      <c r="B39" s="42"/>
      <c r="C39" s="32"/>
      <c r="D39" s="69"/>
      <c r="E39" s="69"/>
      <c r="F39" s="69"/>
      <c r="G39" s="69"/>
      <c r="H39" s="34"/>
      <c r="I39" s="69"/>
      <c r="J39" s="70"/>
      <c r="K39" s="69"/>
      <c r="L39" s="58" t="str">
        <f aca="false">IF($B39="","",IF(IF(OR($D39="",$E39=""),0,IF($E39-$D39&gt;Parâmetros!$C$13,1,0)) + IF($F39="",0,IF($F39&gt;Parâmetros!$C$14,1,0)) + IF($G39="",0,IF($G39&gt;Parâmetros!$C$15,1,0)) + IF($H39="",0,IF(OR($H39&lt;Parâmetros!$C$17,$H39&gt;Parâmetros!$C$18),1,0)) + IF($I39="",0,IF(OR($I39&lt;Parâmetros!$C$19,$I39&gt;Parâmetros!$C$20),1,0)) + IF($J39="",0,IF($J39&gt;Parâmetros!$C$21,1,0)) + IF($K39="",0,IF($K39&gt;Parâmetros!$C$16,1,0))=0,"Conforme",IF(IF(OR($D39="",$E39=""),0,IF($E39-$D39&gt;Parâmetros!$C$13,1,0)) + IF($F39="",0,IF($F39&gt;Parâmetros!$C$14,1,0)) + IF($G39="",0,IF($G39&gt;Parâmetros!$C$15,1,0)) + IF($H39="",0,IF(OR($H39&lt;Parâmetros!$C$17,$H39&gt;Parâmetros!$C$18),1,0)) + IF($I39="",0,IF(OR($I39&lt;Parâmetros!$C$19,$I39&gt;Parâmetros!$C$20),1,0)) + IF($J39="",0,IF($J39&gt;Parâmetros!$C$21,1,0)) + IF($K39="",0,IF($K39&gt;Parâmetros!$C$16,1,0))=1,"1 parâmetro fora",IF(OR($D39="",$E39=""),0,IF($E39-$D39&gt;Parâmetros!$C$13,1,0)) + IF($F39="",0,IF($F39&gt;Parâmetros!$C$14,1,0)) + IF($G39="",0,IF($G39&gt;Parâmetros!$C$15,1,0)) + IF($H39="",0,IF(OR($H39&lt;Parâmetros!$C$17,$H39&gt;Parâmetros!$C$18),1,0)) + IF($I39="",0,IF(OR($I39&lt;Parâmetros!$C$19,$I39&gt;Parâmetros!$C$20),1,0)) + IF($J39="",0,IF($J39&gt;Parâmetros!$C$21,1,0)) + IF($K39="",0,IF($K39&gt;Parâmetros!$C$16,1,0))&amp;" parâmetros fora")))</f>
        <v/>
      </c>
      <c r="M39" s="71" t="str">
        <f aca="false">IF($B39="","",DATE(YEAR($B39),MONTH($B39)+Parâmetros!$C$8,DAY($B39)))</f>
        <v/>
      </c>
    </row>
    <row r="40" customFormat="false" ht="18" hidden="false" customHeight="true" outlineLevel="0" collapsed="false">
      <c r="A40" s="32"/>
      <c r="B40" s="42"/>
      <c r="C40" s="32"/>
      <c r="D40" s="69"/>
      <c r="E40" s="69"/>
      <c r="F40" s="69"/>
      <c r="G40" s="69"/>
      <c r="H40" s="34"/>
      <c r="I40" s="69"/>
      <c r="J40" s="70"/>
      <c r="K40" s="69"/>
      <c r="L40" s="58" t="str">
        <f aca="false">IF($B40="","",IF(IF(OR($D40="",$E40=""),0,IF($E40-$D40&gt;Parâmetros!$C$13,1,0)) + IF($F40="",0,IF($F40&gt;Parâmetros!$C$14,1,0)) + IF($G40="",0,IF($G40&gt;Parâmetros!$C$15,1,0)) + IF($H40="",0,IF(OR($H40&lt;Parâmetros!$C$17,$H40&gt;Parâmetros!$C$18),1,0)) + IF($I40="",0,IF(OR($I40&lt;Parâmetros!$C$19,$I40&gt;Parâmetros!$C$20),1,0)) + IF($J40="",0,IF($J40&gt;Parâmetros!$C$21,1,0)) + IF($K40="",0,IF($K40&gt;Parâmetros!$C$16,1,0))=0,"Conforme",IF(IF(OR($D40="",$E40=""),0,IF($E40-$D40&gt;Parâmetros!$C$13,1,0)) + IF($F40="",0,IF($F40&gt;Parâmetros!$C$14,1,0)) + IF($G40="",0,IF($G40&gt;Parâmetros!$C$15,1,0)) + IF($H40="",0,IF(OR($H40&lt;Parâmetros!$C$17,$H40&gt;Parâmetros!$C$18),1,0)) + IF($I40="",0,IF(OR($I40&lt;Parâmetros!$C$19,$I40&gt;Parâmetros!$C$20),1,0)) + IF($J40="",0,IF($J40&gt;Parâmetros!$C$21,1,0)) + IF($K40="",0,IF($K40&gt;Parâmetros!$C$16,1,0))=1,"1 parâmetro fora",IF(OR($D40="",$E40=""),0,IF($E40-$D40&gt;Parâmetros!$C$13,1,0)) + IF($F40="",0,IF($F40&gt;Parâmetros!$C$14,1,0)) + IF($G40="",0,IF($G40&gt;Parâmetros!$C$15,1,0)) + IF($H40="",0,IF(OR($H40&lt;Parâmetros!$C$17,$H40&gt;Parâmetros!$C$18),1,0)) + IF($I40="",0,IF(OR($I40&lt;Parâmetros!$C$19,$I40&gt;Parâmetros!$C$20),1,0)) + IF($J40="",0,IF($J40&gt;Parâmetros!$C$21,1,0)) + IF($K40="",0,IF($K40&gt;Parâmetros!$C$16,1,0))&amp;" parâmetros fora")))</f>
        <v/>
      </c>
      <c r="M40" s="71" t="str">
        <f aca="false">IF($B40="","",DATE(YEAR($B40),MONTH($B40)+Parâmetros!$C$8,DAY($B40)))</f>
        <v/>
      </c>
    </row>
    <row r="41" customFormat="false" ht="18" hidden="false" customHeight="true" outlineLevel="0" collapsed="false">
      <c r="A41" s="32"/>
      <c r="B41" s="42"/>
      <c r="C41" s="32"/>
      <c r="D41" s="69"/>
      <c r="E41" s="69"/>
      <c r="F41" s="69"/>
      <c r="G41" s="69"/>
      <c r="H41" s="34"/>
      <c r="I41" s="69"/>
      <c r="J41" s="70"/>
      <c r="K41" s="69"/>
      <c r="L41" s="58" t="str">
        <f aca="false">IF($B41="","",IF(IF(OR($D41="",$E41=""),0,IF($E41-$D41&gt;Parâmetros!$C$13,1,0)) + IF($F41="",0,IF($F41&gt;Parâmetros!$C$14,1,0)) + IF($G41="",0,IF($G41&gt;Parâmetros!$C$15,1,0)) + IF($H41="",0,IF(OR($H41&lt;Parâmetros!$C$17,$H41&gt;Parâmetros!$C$18),1,0)) + IF($I41="",0,IF(OR($I41&lt;Parâmetros!$C$19,$I41&gt;Parâmetros!$C$20),1,0)) + IF($J41="",0,IF($J41&gt;Parâmetros!$C$21,1,0)) + IF($K41="",0,IF($K41&gt;Parâmetros!$C$16,1,0))=0,"Conforme",IF(IF(OR($D41="",$E41=""),0,IF($E41-$D41&gt;Parâmetros!$C$13,1,0)) + IF($F41="",0,IF($F41&gt;Parâmetros!$C$14,1,0)) + IF($G41="",0,IF($G41&gt;Parâmetros!$C$15,1,0)) + IF($H41="",0,IF(OR($H41&lt;Parâmetros!$C$17,$H41&gt;Parâmetros!$C$18),1,0)) + IF($I41="",0,IF(OR($I41&lt;Parâmetros!$C$19,$I41&gt;Parâmetros!$C$20),1,0)) + IF($J41="",0,IF($J41&gt;Parâmetros!$C$21,1,0)) + IF($K41="",0,IF($K41&gt;Parâmetros!$C$16,1,0))=1,"1 parâmetro fora",IF(OR($D41="",$E41=""),0,IF($E41-$D41&gt;Parâmetros!$C$13,1,0)) + IF($F41="",0,IF($F41&gt;Parâmetros!$C$14,1,0)) + IF($G41="",0,IF($G41&gt;Parâmetros!$C$15,1,0)) + IF($H41="",0,IF(OR($H41&lt;Parâmetros!$C$17,$H41&gt;Parâmetros!$C$18),1,0)) + IF($I41="",0,IF(OR($I41&lt;Parâmetros!$C$19,$I41&gt;Parâmetros!$C$20),1,0)) + IF($J41="",0,IF($J41&gt;Parâmetros!$C$21,1,0)) + IF($K41="",0,IF($K41&gt;Parâmetros!$C$16,1,0))&amp;" parâmetros fora")))</f>
        <v/>
      </c>
      <c r="M41" s="71" t="str">
        <f aca="false">IF($B41="","",DATE(YEAR($B41),MONTH($B41)+Parâmetros!$C$8,DAY($B41)))</f>
        <v/>
      </c>
    </row>
    <row r="42" customFormat="false" ht="18" hidden="false" customHeight="true" outlineLevel="0" collapsed="false">
      <c r="A42" s="32"/>
      <c r="B42" s="42"/>
      <c r="C42" s="32"/>
      <c r="D42" s="69"/>
      <c r="E42" s="69"/>
      <c r="F42" s="69"/>
      <c r="G42" s="69"/>
      <c r="H42" s="34"/>
      <c r="I42" s="69"/>
      <c r="J42" s="70"/>
      <c r="K42" s="69"/>
      <c r="L42" s="58" t="str">
        <f aca="false">IF($B42="","",IF(IF(OR($D42="",$E42=""),0,IF($E42-$D42&gt;Parâmetros!$C$13,1,0)) + IF($F42="",0,IF($F42&gt;Parâmetros!$C$14,1,0)) + IF($G42="",0,IF($G42&gt;Parâmetros!$C$15,1,0)) + IF($H42="",0,IF(OR($H42&lt;Parâmetros!$C$17,$H42&gt;Parâmetros!$C$18),1,0)) + IF($I42="",0,IF(OR($I42&lt;Parâmetros!$C$19,$I42&gt;Parâmetros!$C$20),1,0)) + IF($J42="",0,IF($J42&gt;Parâmetros!$C$21,1,0)) + IF($K42="",0,IF($K42&gt;Parâmetros!$C$16,1,0))=0,"Conforme",IF(IF(OR($D42="",$E42=""),0,IF($E42-$D42&gt;Parâmetros!$C$13,1,0)) + IF($F42="",0,IF($F42&gt;Parâmetros!$C$14,1,0)) + IF($G42="",0,IF($G42&gt;Parâmetros!$C$15,1,0)) + IF($H42="",0,IF(OR($H42&lt;Parâmetros!$C$17,$H42&gt;Parâmetros!$C$18),1,0)) + IF($I42="",0,IF(OR($I42&lt;Parâmetros!$C$19,$I42&gt;Parâmetros!$C$20),1,0)) + IF($J42="",0,IF($J42&gt;Parâmetros!$C$21,1,0)) + IF($K42="",0,IF($K42&gt;Parâmetros!$C$16,1,0))=1,"1 parâmetro fora",IF(OR($D42="",$E42=""),0,IF($E42-$D42&gt;Parâmetros!$C$13,1,0)) + IF($F42="",0,IF($F42&gt;Parâmetros!$C$14,1,0)) + IF($G42="",0,IF($G42&gt;Parâmetros!$C$15,1,0)) + IF($H42="",0,IF(OR($H42&lt;Parâmetros!$C$17,$H42&gt;Parâmetros!$C$18),1,0)) + IF($I42="",0,IF(OR($I42&lt;Parâmetros!$C$19,$I42&gt;Parâmetros!$C$20),1,0)) + IF($J42="",0,IF($J42&gt;Parâmetros!$C$21,1,0)) + IF($K42="",0,IF($K42&gt;Parâmetros!$C$16,1,0))&amp;" parâmetros fora")))</f>
        <v/>
      </c>
      <c r="M42" s="71" t="str">
        <f aca="false">IF($B42="","",DATE(YEAR($B42),MONTH($B42)+Parâmetros!$C$8,DAY($B42)))</f>
        <v/>
      </c>
    </row>
  </sheetData>
  <autoFilter ref="A2:M42"/>
  <conditionalFormatting sqref="L3:L42">
    <cfRule type="cellIs" priority="2" operator="equal" aboveAverage="0" equalAverage="0" bottom="0" percent="0" rank="0" text="" dxfId="15">
      <formula>"Conforme"</formula>
    </cfRule>
    <cfRule type="expression" priority="3" aboveAverage="0" equalAverage="0" bottom="0" percent="0" rank="0" text="" dxfId="8">
      <formula>AND($L3&lt;&gt;"",$L3&lt;&gt;"Conforme")</formula>
    </cfRule>
  </conditionalFormatting>
  <conditionalFormatting sqref="M3:M42">
    <cfRule type="expression" priority="4" aboveAverage="0" equalAverage="0" bottom="0" percent="0" rank="0" text="" dxfId="16">
      <formula>AND($M3&lt;&gt;"",$M3&lt;INT(Parâmetros!$C$4))</formula>
    </cfRule>
  </conditionalFormatting>
  <dataValidations count="1">
    <dataValidation allowBlank="true" error="Escolha um ambiente da relação, na aba «PMOC»." errorStyle="stop" errorTitle="Ambiente" operator="between" showDropDown="false" showErrorMessage="false" showInputMessage="false" sqref="A3:A42" type="list">
      <formula1>Ambientes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PMOC · Andonize&amp;R&amp;8 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2026-07-31T03:10:10Z</dcterms:created>
  <dc:creator>Andonize</dc:creator>
  <dc:description>Planilha gratuita da Andonize. Uso livre na sua empresa e com os seus clientes, inclusive comercial. Não é permitido revender, redistribuir como material próprio nem publicar o arquivo para download em outro site. © 2026 Andonize · andonize.com</dc:description>
  <dc:language>en-US</dc:language>
  <cp:lastModifiedBy>Andonize</cp:lastModifiedBy>
  <dcterms:modified xsi:type="dcterms:W3CDTF">2026-07-31T03:10:12Z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