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comments7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Ativos" sheetId="3" state="visible" r:id="rId5"/>
    <sheet name="Paradas" sheetId="4" state="visible" r:id="rId6"/>
    <sheet name="Manutenções" sheetId="5" state="visible" r:id="rId7"/>
    <sheet name="Documentos" sheetId="6" state="visible" r:id="rId8"/>
    <sheet name="Por ativo" sheetId="7" state="visible" r:id="rId9"/>
    <sheet name="Painel" sheetId="8" state="visible" r:id="rId10"/>
  </sheets>
  <definedNames>
    <definedName function="false" hidden="false" localSheetId="2" name="_xlnm.Print_Titles" vbProcedure="false">Ativos!$1:$2</definedName>
    <definedName function="false" hidden="false" localSheetId="5" name="_xlnm.Print_Titles" vbProcedure="false">Documentos!$1:$2</definedName>
    <definedName function="false" hidden="false" localSheetId="4" name="_xlnm.Print_Titles" vbProcedure="false">Manutenções!$1:$2</definedName>
    <definedName function="false" hidden="false" localSheetId="7" name="_xlnm.Print_Area" vbProcedure="false">Painel!$A$1:$R$41</definedName>
    <definedName function="false" hidden="false" localSheetId="3" name="_xlnm.Print_Titles" vbProcedure="false">Paradas!$1:$2</definedName>
    <definedName function="false" hidden="false" localSheetId="6" name="_xlnm.Print_Titles" vbProcedure="false">'Por ativo'!$1:$2</definedName>
    <definedName function="false" hidden="false" name="TAGs" vbProcedure="false">Ativos!$A$3:$A$102</definedName>
  </definedNames>
  <calcPr iterateCount="100" refMode="A1" iterate="false" iterateDelta="0.0001" fullCalcOnLoad="true"/>
  <extLst>
    <ext xmlns:loext="http://schemas.libreoffice.org/" uri="{7626C862-2A13-11E5-B345-FEFF819CDC9F}">
      <loext:extCalcPr stringRefSyntax="ExcelA1"/>
    </ext>
  </extLst>
</workbook>
</file>

<file path=xl/comments7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O2" authorId="0">
      <text>
        <r>
          <rPr>
            <sz val="10"/>
            <rFont val="Arial"/>
            <family val="2"/>
          </rPr>
          <t xml:space="preserve">Menor data entre as manutenções com situação «Aberta» do ativo.
O deslocamento de 100000 existe para que MAX encontre a MENOR data sem precisar de fórmula matricial — assim a planilha funciona do Excel 2007 ao Google Sheets.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49</xdr:colOff>
                <xdr:row>5</xdr:row>
                <xdr:rowOff>5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<sst xmlns="http://schemas.openxmlformats.org/spreadsheetml/2006/main" count="403" uniqueCount="237">
  <si>
    <t xml:space="preserve">ANDONIZE</t>
  </si>
  <si>
    <t xml:space="preserve">Planilha de Gestão de Ativos</t>
  </si>
  <si>
    <t xml:space="preserve">Os mesmos indicadores que o sistema Andonize calcula — disponibilidade, MTBF, MTTR, paradas, documentação e plano de manutenção — com a mesma matemática.</t>
  </si>
  <si>
    <t xml:space="preserve">Como usar</t>
  </si>
  <si>
    <t xml:space="preserve">1. Cadastre os ativos</t>
  </si>
  <si>
    <t xml:space="preserve">Aba «Ativos». TAG, data de cadastro e status são o mínimo. A data de cadastro importa: é dela que sai o início da janela de observação de um ativo novo.</t>
  </si>
  <si>
    <t xml:space="preserve">2. Registre as paradas</t>
  </si>
  <si>
    <t xml:space="preserve">Aba «Paradas» — é o motor de tudo. Cada vez que o ativo sair de operação, uma linha: TAG, tipo, início e fim. A TAG sai de uma lista com os ativos cadastrados, para não haver erro de digitação. Parada em curso? Deixe o fim em branco; ela conta até agora.</t>
  </si>
  <si>
    <t xml:space="preserve">3. Lance manutenções e documentos</t>
  </si>
  <si>
    <t xml:space="preserve">Abas «Manutenções» e «Documentos». Alimentam manutenção atrasada, próxima manutenção e documentação vencida.</t>
  </si>
  <si>
    <t xml:space="preserve">4. Leia os resultados</t>
  </si>
  <si>
    <t xml:space="preserve">«Por ativo» e «Painel» são calculadas e estão protegidas — não há nada para digitar nelas.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</si>
  <si>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</si>
  <si>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</si>
  <si>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</si>
  <si>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</si>
  <si>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 pela planilha. Não digite por cima: a fórmula se perde e o indicador para de bater.</t>
  </si>
  <si>
    <t xml:space="preserve">Como cada indicador é calculado</t>
  </si>
  <si>
    <t xml:space="preserve">Janela de observação</t>
  </si>
  <si>
    <t xml:space="preserve">Os indicadores olham os últimos 90 dias (ajustável em «Parâmetros»). Se o ativo foi cadastrado depois disso, a janela começa no cadastro — do contrário um equipamento novo apareceria com disponibilidade artificialmente perfeita.</t>
  </si>
  <si>
    <t xml:space="preserve">Disponibilidade</t>
  </si>
  <si>
    <t xml:space="preserve">(1 − horas paradas ÷ horas observadas) × 100. As paradas são recortadas na janela: só o pedaço que caiu dentro dela conta.</t>
  </si>
  <si>
    <t xml:space="preserve">MTBF — tempo médio entre falhas</t>
  </si>
  <si>
    <t xml:space="preserve">(horas observadas − horas paradas) ÷ número de paradas. Sem parada no período não existe MTBF, e a planilha mostra vazio em vez de inventar um número.</t>
  </si>
  <si>
    <t xml:space="preserve">MTTR — tempo médio de reparo</t>
  </si>
  <si>
    <t xml:space="preserve">Média da duração das paradas que TERMINARAM dentro da janela. Parada em aberto não entra — ela ainda não tem tempo de reparo.</t>
  </si>
  <si>
    <t xml:space="preserve">Médias do painel</t>
  </si>
  <si>
    <t xml:space="preserve">São ponderadas, não média de médias: somam-se os numeradores e os denominadores de todos os ativos. Um equipamento com 3 paradas pesa mais que um com 1, como deve ser.</t>
  </si>
  <si>
    <t xml:space="preserve">Manutenção atrasada</t>
  </si>
  <si>
    <t xml:space="preserve">Manutenção com situação «Aberta» e data prevista anterior a hoje.</t>
  </si>
  <si>
    <t xml:space="preserve">Documentação</t>
  </si>
  <si>
    <t xml:space="preserve">Documento com validade anterior a hoje é «Vencido»; dentro dos próximos 30 dias, «Vence em breve». O prazo do alerta está em «Parâmetros».</t>
  </si>
  <si>
    <t xml:space="preserve">Antes de começar</t>
  </si>
  <si>
    <t xml:space="preserve">Apague os dados de exemplo</t>
  </si>
  <si>
    <t xml:space="preserve">As linhas já preenchidas existem para você ver os indicadores funcionando. As datas delas são relativas a hoje — por isso aparecem como fórmula. Apague tudo e digite datas reais.</t>
  </si>
  <si>
    <t xml:space="preserve">Requisitos</t>
  </si>
  <si>
    <t xml:space="preserve">Excel 2010 ou superior, Google Sheets ou LibreOffice. Nenhuma fórmula matricial, nenhuma macro e nenhuma função recente — abre em qualquer lugar.</t>
  </si>
  <si>
    <t xml:space="preserve">Até onde esta planilha vai</t>
  </si>
  <si>
    <t xml:space="preserve">100 ativos, 300 paradas, 300 manutenções e 150 documentos. Acima disso o preenchimento manual passa a custar mais do que o indicador vale.</t>
  </si>
  <si>
    <t xml:space="preserve">Feita por quem faz o Andonize</t>
  </si>
  <si>
    <t xml:space="preserve">Esses mesmos números, sem digitar parada nenhuma: no Andonize a parada abre e fecha sozinha quando o técnico muda o status do ativo no celular, e o relatório de inspeção sai em PDF com a sua marca.   ·   andonize.com</t>
  </si>
  <si>
    <t xml:space="preserve">Versão 1.0 · julho de 2026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</si>
  <si>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</si>
  <si>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</si>
  <si>
    <t xml:space="preserve">Parâmetros</t>
  </si>
  <si>
    <t xml:space="preserve">Data/hora de referência</t>
  </si>
  <si>
    <t xml:space="preserve">Atualiza sozinha a cada recálculo. Para congelar um retrato, digite uma data por cima.</t>
  </si>
  <si>
    <t xml:space="preserve">Janela de observação (dias)</t>
  </si>
  <si>
    <t xml:space="preserve">O sistema Andonize usa 90. Mudar aqui muda todos os indicadores.</t>
  </si>
  <si>
    <t xml:space="preserve">Disponibilidade — limite verde (%)</t>
  </si>
  <si>
    <t xml:space="preserve">Mesmos cortes do medidor do app.</t>
  </si>
  <si>
    <t xml:space="preserve">Disponibilidade — limite amarelo (%)</t>
  </si>
  <si>
    <t xml:space="preserve">Abaixo deste valor, vermelho.</t>
  </si>
  <si>
    <t xml:space="preserve">Documento — alerta de vencimento (dias)</t>
  </si>
  <si>
    <t xml:space="preserve">Antecedência com que um documento entra em «Vence em breve».</t>
  </si>
  <si>
    <t xml:space="preserve">Listas dos menus suspensos</t>
  </si>
  <si>
    <t xml:space="preserve">Editar um item aqui muda o menu na aba correspondente. Se você renomear um item já usado, atualize também as linhas antigas.</t>
  </si>
  <si>
    <t xml:space="preserve">Status do ativo</t>
  </si>
  <si>
    <t xml:space="preserve">Tipo de parada</t>
  </si>
  <si>
    <t xml:space="preserve">Tipo de serviço</t>
  </si>
  <si>
    <t xml:space="preserve">Situação da manutenção</t>
  </si>
  <si>
    <t xml:space="preserve">Tipo de documento</t>
  </si>
  <si>
    <t xml:space="preserve">Operacional</t>
  </si>
  <si>
    <t xml:space="preserve">Em manutenção</t>
  </si>
  <si>
    <t xml:space="preserve">Manutenção preventiva</t>
  </si>
  <si>
    <t xml:space="preserve">Aberta</t>
  </si>
  <si>
    <t xml:space="preserve">ART</t>
  </si>
  <si>
    <t xml:space="preserve">Operando c/ pendências</t>
  </si>
  <si>
    <t xml:space="preserve">Parado</t>
  </si>
  <si>
    <t xml:space="preserve">Manutenção corretiva planejada</t>
  </si>
  <si>
    <t xml:space="preserve">Concluída</t>
  </si>
  <si>
    <t xml:space="preserve">Manual</t>
  </si>
  <si>
    <t xml:space="preserve">Manutenção corretiva não planejada</t>
  </si>
  <si>
    <t xml:space="preserve">Certificado</t>
  </si>
  <si>
    <t xml:space="preserve">Manutenção preditiva</t>
  </si>
  <si>
    <t xml:space="preserve">Licença</t>
  </si>
  <si>
    <t xml:space="preserve">Inativo</t>
  </si>
  <si>
    <t xml:space="preserve">NR</t>
  </si>
  <si>
    <t xml:space="preserve">Outro</t>
  </si>
  <si>
    <t xml:space="preserve">Ativos</t>
  </si>
  <si>
    <t xml:space="preserve">Cadastro. As colunas A a H são iguais nas planilhas de preventiva e de inspeção — dá para colar de uma para a outra.</t>
  </si>
  <si>
    <t xml:space="preserve">TAG *</t>
  </si>
  <si>
    <t xml:space="preserve">Descrição (nome/modelo)</t>
  </si>
  <si>
    <t xml:space="preserve">Tipo de equipamento *</t>
  </si>
  <si>
    <t xml:space="preserve">Fabricante</t>
  </si>
  <si>
    <t xml:space="preserve">Setor / Local</t>
  </si>
  <si>
    <t xml:space="preserve">Entidade / Cliente</t>
  </si>
  <si>
    <t xml:space="preserve">Data de cadastro</t>
  </si>
  <si>
    <t xml:space="preserve">Observações</t>
  </si>
  <si>
    <t xml:space="preserve">Status atual *</t>
  </si>
  <si>
    <t xml:space="preserve">COMP-01</t>
  </si>
  <si>
    <t xml:space="preserve">Compressor de ar 50 hp</t>
  </si>
  <si>
    <t xml:space="preserve">Compressor de ar</t>
  </si>
  <si>
    <t xml:space="preserve">Arcomp</t>
  </si>
  <si>
    <t xml:space="preserve">Casa de Máquinas</t>
  </si>
  <si>
    <t xml:space="preserve">Metalúrgica Vale Norte</t>
  </si>
  <si>
    <t xml:space="preserve">COMP-02</t>
  </si>
  <si>
    <t xml:space="preserve">Compressor de ar 20 hp</t>
  </si>
  <si>
    <t xml:space="preserve">Utilidades</t>
  </si>
  <si>
    <t xml:space="preserve">TORN-01</t>
  </si>
  <si>
    <t xml:space="preserve">Torno mecânico universal 1.000 mm</t>
  </si>
  <si>
    <t xml:space="preserve">Torno mecânico</t>
  </si>
  <si>
    <t xml:space="preserve">Metalmec</t>
  </si>
  <si>
    <t xml:space="preserve">Usinagem — Setor A</t>
  </si>
  <si>
    <t xml:space="preserve">TORN-02</t>
  </si>
  <si>
    <t xml:space="preserve">Torno mecânico universal 800 mm</t>
  </si>
  <si>
    <t xml:space="preserve">Usinagem — Setor B</t>
  </si>
  <si>
    <t xml:space="preserve">FRES-01</t>
  </si>
  <si>
    <t xml:space="preserve">Fresadora ferramenteira</t>
  </si>
  <si>
    <t xml:space="preserve">Fresadora</t>
  </si>
  <si>
    <t xml:space="preserve">Fresatec</t>
  </si>
  <si>
    <t xml:space="preserve">Máquina nova — a janela de observação começa no cadastro</t>
  </si>
  <si>
    <t xml:space="preserve">PREN-01</t>
  </si>
  <si>
    <t xml:space="preserve">Prensa hidráulica 100 t</t>
  </si>
  <si>
    <t xml:space="preserve">Prensa hidráulica</t>
  </si>
  <si>
    <t xml:space="preserve">Hidropress</t>
  </si>
  <si>
    <t xml:space="preserve">Estamparia</t>
  </si>
  <si>
    <t xml:space="preserve">Mangueira de alta pressão com fuga</t>
  </si>
  <si>
    <t xml:space="preserve">ESTE-01</t>
  </si>
  <si>
    <t xml:space="preserve">Esteira transportadora 12 m</t>
  </si>
  <si>
    <t xml:space="preserve">Esteira transportadora</t>
  </si>
  <si>
    <t xml:space="preserve">Transportec</t>
  </si>
  <si>
    <t xml:space="preserve">Expedição</t>
  </si>
  <si>
    <t xml:space="preserve">EMPI-01</t>
  </si>
  <si>
    <t xml:space="preserve">Empilhadeira 2,5 t — GLP</t>
  </si>
  <si>
    <t xml:space="preserve">Empilhadeira</t>
  </si>
  <si>
    <t xml:space="preserve">Elevac</t>
  </si>
  <si>
    <t xml:space="preserve">FURA-01</t>
  </si>
  <si>
    <t xml:space="preserve">Furadeira de bancada 5/8"</t>
  </si>
  <si>
    <t xml:space="preserve">Furadeira de bancada</t>
  </si>
  <si>
    <t xml:space="preserve">Bancoflex</t>
  </si>
  <si>
    <t xml:space="preserve">Ferramentaria</t>
  </si>
  <si>
    <t xml:space="preserve">Aguardando peça</t>
  </si>
  <si>
    <t xml:space="preserve">SOLD-01</t>
  </si>
  <si>
    <t xml:space="preserve">Máquina de solda MIG 350 A</t>
  </si>
  <si>
    <t xml:space="preserve">Máquina de solda</t>
  </si>
  <si>
    <t xml:space="preserve">Soldamax</t>
  </si>
  <si>
    <t xml:space="preserve">Caldeiraria</t>
  </si>
  <si>
    <t xml:space="preserve">Paradas</t>
  </si>
  <si>
    <t xml:space="preserve">O motor dos indicadores. Uma linha por parada. Parada em curso: deixe o fim em branco.</t>
  </si>
  <si>
    <t xml:space="preserve">Tipo *</t>
  </si>
  <si>
    <t xml:space="preserve">Início *</t>
  </si>
  <si>
    <t xml:space="preserve">Fim</t>
  </si>
  <si>
    <t xml:space="preserve">Motivo</t>
  </si>
  <si>
    <t xml:space="preserve">Fim considerado</t>
  </si>
  <si>
    <t xml:space="preserve">Duração (h)</t>
  </si>
  <si>
    <t xml:space="preserve">Início da janela</t>
  </si>
  <si>
    <t xml:space="preserve">Horas na janela</t>
  </si>
  <si>
    <t xml:space="preserve">Conta MTBF</t>
  </si>
  <si>
    <t xml:space="preserve">Reparo encerrado (h)</t>
  </si>
  <si>
    <t xml:space="preserve">Conferência</t>
  </si>
  <si>
    <t xml:space="preserve">Troca do selo do cilindro principal</t>
  </si>
  <si>
    <t xml:space="preserve">Falha na válvula de segurança</t>
  </si>
  <si>
    <t xml:space="preserve">Substituição da mangueira de alta pressão</t>
  </si>
  <si>
    <t xml:space="preserve">Contator do motor principal queimado</t>
  </si>
  <si>
    <t xml:space="preserve">Preventiva semestral</t>
  </si>
  <si>
    <t xml:space="preserve">Sensor de desalinhamento sem leitura</t>
  </si>
  <si>
    <t xml:space="preserve">Rolete travado no trecho de carga</t>
  </si>
  <si>
    <t xml:space="preserve">Mandril reprovado — peça em compra</t>
  </si>
  <si>
    <t xml:space="preserve">Revisão da tocha e da garra de massa</t>
  </si>
  <si>
    <t xml:space="preserve">Vazamento na linha de descarga</t>
  </si>
  <si>
    <t xml:space="preserve">Troca de elemento filtrante</t>
  </si>
  <si>
    <t xml:space="preserve">Pressostato desregulado</t>
  </si>
  <si>
    <t xml:space="preserve">Revisão das 500 h</t>
  </si>
  <si>
    <t xml:space="preserve">Ajuste de folga do eixo Z</t>
  </si>
  <si>
    <t xml:space="preserve">Manutenções</t>
  </si>
  <si>
    <t xml:space="preserve">Plano e execuções. «Situação» é o que você controla; «Situação calculada» sai daqui.</t>
  </si>
  <si>
    <t xml:space="preserve">Data prevista *</t>
  </si>
  <si>
    <t xml:space="preserve">Tipo de serviço *</t>
  </si>
  <si>
    <t xml:space="preserve">Responsável</t>
  </si>
  <si>
    <t xml:space="preserve">Situação *</t>
  </si>
  <si>
    <t xml:space="preserve">Data de conclusão</t>
  </si>
  <si>
    <t xml:space="preserve">O.S.</t>
  </si>
  <si>
    <t xml:space="preserve">Situação calculada</t>
  </si>
  <si>
    <t xml:space="preserve">Carlos Menezes</t>
  </si>
  <si>
    <t xml:space="preserve">1001</t>
  </si>
  <si>
    <t xml:space="preserve">1002</t>
  </si>
  <si>
    <t xml:space="preserve">Rafael Lima</t>
  </si>
  <si>
    <t xml:space="preserve">Juliana Reis</t>
  </si>
  <si>
    <t xml:space="preserve">Documentos</t>
  </si>
  <si>
    <t xml:space="preserve">ART, manual, certificado, licença e NR por ativo.</t>
  </si>
  <si>
    <t xml:space="preserve">Documento</t>
  </si>
  <si>
    <t xml:space="preserve">Validade *</t>
  </si>
  <si>
    <t xml:space="preserve">Situação</t>
  </si>
  <si>
    <t xml:space="preserve">NR-12 — laudo de adequação das proteções</t>
  </si>
  <si>
    <t xml:space="preserve">Calibração do relógio comparador</t>
  </si>
  <si>
    <t xml:space="preserve">ART do laudo de NR-12 — CREA</t>
  </si>
  <si>
    <t xml:space="preserve">Ensaio da válvula de segurança</t>
  </si>
  <si>
    <t xml:space="preserve">Manual do fabricante — rev. 3</t>
  </si>
  <si>
    <t xml:space="preserve">Análise de risco da linha — revisão anual</t>
  </si>
  <si>
    <t xml:space="preserve">Laudo elétrico — aterramento e isolação</t>
  </si>
  <si>
    <t xml:space="preserve">NR-13 — inspeção do reservatório</t>
  </si>
  <si>
    <t xml:space="preserve">NR-11 — habilitação do operador</t>
  </si>
  <si>
    <t xml:space="preserve">Manual do fabricante — rev. 1</t>
  </si>
  <si>
    <t xml:space="preserve">Por ativo</t>
  </si>
  <si>
    <t xml:space="preserve">Calculado — não digite nada aqui. Uma linha para cada linha da aba «Ativos». Espelha a tela de ativos do sistema Andonize.</t>
  </si>
  <si>
    <t xml:space="preserve">coluna técnica (desempate do Top 5)</t>
  </si>
  <si>
    <t xml:space="preserve">TAG</t>
  </si>
  <si>
    <t xml:space="preserve">Descrição</t>
  </si>
  <si>
    <t xml:space="preserve">Localização</t>
  </si>
  <si>
    <t xml:space="preserve">Status</t>
  </si>
  <si>
    <t xml:space="preserve">Horas observadas</t>
  </si>
  <si>
    <t xml:space="preserve">Horas paradas</t>
  </si>
  <si>
    <t xml:space="preserve">Nº de paradas</t>
  </si>
  <si>
    <t xml:space="preserve">MTBF</t>
  </si>
  <si>
    <t xml:space="preserve">Nº de reparos</t>
  </si>
  <si>
    <t xml:space="preserve">MTTR</t>
  </si>
  <si>
    <t xml:space="preserve">Manut. em aberto</t>
  </si>
  <si>
    <t xml:space="preserve">Atrasadas</t>
  </si>
  <si>
    <t xml:space="preserve">Próxima manutenção</t>
  </si>
  <si>
    <t xml:space="preserve">Docs vencidos</t>
  </si>
  <si>
    <t xml:space="preserve">Ordenação</t>
  </si>
  <si>
    <t xml:space="preserve">Painel de gestão de ativos</t>
  </si>
  <si>
    <t xml:space="preserve">ATIVOS</t>
  </si>
  <si>
    <t xml:space="preserve">PARADOS AGORA</t>
  </si>
  <si>
    <t xml:space="preserve">DISPONIBILIDADE MÉDIA</t>
  </si>
  <si>
    <t xml:space="preserve">DOCUMENTAÇÃO VENCIDA</t>
  </si>
  <si>
    <t xml:space="preserve">exceto inativos</t>
  </si>
  <si>
    <t xml:space="preserve">em manutenção ou parado</t>
  </si>
  <si>
    <t xml:space="preserve">ponderada pelo tempo</t>
  </si>
  <si>
    <t xml:space="preserve">ativos com ao menos 1</t>
  </si>
  <si>
    <t xml:space="preserve">MANUTENÇÃO ATRASADA</t>
  </si>
  <si>
    <t xml:space="preserve">MTBF MÉDIO</t>
  </si>
  <si>
    <t xml:space="preserve">MTTR MÉDIO</t>
  </si>
  <si>
    <t xml:space="preserve">PARADAS NO PERÍODO</t>
  </si>
  <si>
    <t xml:space="preserve">entre falhas</t>
  </si>
  <si>
    <t xml:space="preserve">reparos encerrados</t>
  </si>
  <si>
    <t xml:space="preserve">eventos na janela</t>
  </si>
  <si>
    <t xml:space="preserve">#</t>
  </si>
  <si>
    <t xml:space="preserve">Disponib.</t>
  </si>
  <si>
    <t xml:space="preserve">Esses mesmos números, sem digitar parada nenhuma: no Andonize a parada abre e fecha sozinha quando o técnico muda o status do ativo no celular.   ·   andonize.com</t>
  </si>
  <si>
    <t xml:space="preserve">Dados dos gráficos</t>
  </si>
  <si>
    <t xml:space="preserve">Tabelas que alimentam os gráficos. Situação sem nenhuma ocorrência fica vazia — é assim que o gráfico deixa de desenhar a fatia.</t>
  </si>
  <si>
    <t xml:space="preserve">Dia</t>
  </si>
  <si>
    <t xml:space="preserve">Paradas iniciadas</t>
  </si>
  <si>
    <t xml:space="preserve">Agendada</t>
  </si>
  <si>
    <t xml:space="preserve">Atrasada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</si>
</sst>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\ hh:mm"/>
    <numFmt numFmtId="166" formatCode="0"/>
    <numFmt numFmtId="167" formatCode="dd/mm/yyyy"/>
    <numFmt numFmtId="168" formatCode="0.0"/>
    <numFmt numFmtId="169" formatCode="General"/>
    <numFmt numFmtId="170" formatCode="0.0\%"/>
    <numFmt numFmtId="171" formatCode="0.0&quot; h&quot;"/>
    <numFmt numFmtId="172" formatCode="0.000000"/>
    <numFmt numFmtId="173" formatCode="dd/mm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sz val="9"/>
      <color rgb="FF5C6C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2B42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8"/>
      <color rgb="FF8A9AB5"/>
      <name val="Arial"/>
      <family val="0"/>
      <charset val="1"/>
    </font>
    <font>
      <sz val="10"/>
      <name val="Arial"/>
      <family val="2"/>
    </font>
    <font>
      <b val="true"/>
      <sz val="20"/>
      <color rgb="FF1A2B42"/>
      <name val="Arial"/>
      <family val="0"/>
      <charset val="1"/>
    </font>
    <font>
      <b val="true"/>
      <sz val="9"/>
      <color rgb="FF5C6C85"/>
      <name val="Arial"/>
      <family val="0"/>
      <charset val="1"/>
    </font>
    <font>
      <b val="true"/>
      <sz val="22"/>
      <color rgb="FF0F38C4"/>
      <name val="Arial"/>
      <family val="0"/>
      <charset val="1"/>
    </font>
    <font>
      <b val="true"/>
      <sz val="22"/>
      <color rgb="FFC41E3A"/>
      <name val="Arial"/>
      <family val="0"/>
      <charset val="1"/>
    </font>
    <font>
      <b val="true"/>
      <sz val="22"/>
      <color rgb="FF00875A"/>
      <name val="Arial"/>
      <family val="0"/>
      <charset val="1"/>
    </font>
    <font>
      <b val="true"/>
      <sz val="22"/>
      <color rgb="FFA66300"/>
      <name val="Arial"/>
      <family val="0"/>
      <charset val="1"/>
    </font>
    <font>
      <b val="true"/>
      <sz val="22"/>
      <color rgb="FF5C6C85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1A2B42"/>
      <name val="Arial"/>
      <family val="2"/>
    </font>
    <font>
      <b val="true"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FFFFFF"/>
        <bgColor rgb="FFFFF4E0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FFECF0"/>
        <bgColor rgb="FFFFF4E0"/>
      </patternFill>
    </fill>
    <fill>
      <patternFill patternType="solid">
        <fgColor rgb="FFE6FAF4"/>
        <bgColor rgb="FFEBF0F8"/>
      </patternFill>
    </fill>
    <fill>
      <patternFill patternType="solid">
        <fgColor rgb="FFFFF4E0"/>
        <bgColor rgb="FFFFEC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7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8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3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4" fillId="6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25" fillId="7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6" fillId="8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6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7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8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2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3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7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999FF"/>
      <rgbColor rgb="FFC41E3A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CF0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993300"/>
      <rgbColor rgb="FF993366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Paradas iniciadas nos últimos 30 dias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Painel!C60</c:f>
              <c:strCache>
                <c:ptCount val="1"/>
                <c:pt idx="0">
                  <c:v>Paradas iniciadas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Painel!$B$61:$B$90</c:f>
              <c:strCache>
                <c:ptCount val="30"/>
                <c:pt idx="0">
                  <c:v>22/07</c:v>
                </c:pt>
                <c:pt idx="1">
                  <c:v>23/07</c:v>
                </c:pt>
                <c:pt idx="2">
                  <c:v>24/07</c:v>
                </c:pt>
                <c:pt idx="3">
                  <c:v>25/07</c:v>
                </c:pt>
                <c:pt idx="4">
                  <c:v>26/07</c:v>
                </c:pt>
                <c:pt idx="5">
                  <c:v>27/07</c:v>
                </c:pt>
                <c:pt idx="6">
                  <c:v>28/07</c:v>
                </c:pt>
                <c:pt idx="7">
                  <c:v>29/07</c:v>
                </c:pt>
                <c:pt idx="8">
                  <c:v>30/07</c:v>
                </c:pt>
                <c:pt idx="9">
                  <c:v>31/07</c:v>
                </c:pt>
                <c:pt idx="10">
                  <c:v>01/08</c:v>
                </c:pt>
                <c:pt idx="11">
                  <c:v>02/08</c:v>
                </c:pt>
                <c:pt idx="12">
                  <c:v>03/08</c:v>
                </c:pt>
                <c:pt idx="13">
                  <c:v>04/08</c:v>
                </c:pt>
                <c:pt idx="14">
                  <c:v>05/08</c:v>
                </c:pt>
                <c:pt idx="15">
                  <c:v>06/08</c:v>
                </c:pt>
                <c:pt idx="16">
                  <c:v>07/08</c:v>
                </c:pt>
                <c:pt idx="17">
                  <c:v>08/08</c:v>
                </c:pt>
                <c:pt idx="18">
                  <c:v>09/08</c:v>
                </c:pt>
                <c:pt idx="19">
                  <c:v>10/08</c:v>
                </c:pt>
                <c:pt idx="20">
                  <c:v>11/08</c:v>
                </c:pt>
                <c:pt idx="21">
                  <c:v>12/08</c:v>
                </c:pt>
                <c:pt idx="22">
                  <c:v>13/08</c:v>
                </c:pt>
                <c:pt idx="23">
                  <c:v>14/08</c:v>
                </c:pt>
                <c:pt idx="24">
                  <c:v>15/08</c:v>
                </c:pt>
                <c:pt idx="25">
                  <c:v>16/08</c:v>
                </c:pt>
                <c:pt idx="26">
                  <c:v>17/08</c:v>
                </c:pt>
                <c:pt idx="27">
                  <c:v>18/08</c:v>
                </c:pt>
                <c:pt idx="28">
                  <c:v>19/08</c:v>
                </c:pt>
                <c:pt idx="29">
                  <c:v>20/08</c:v>
                </c:pt>
              </c:strCache>
            </c:strRef>
          </c:cat>
          <c:val>
            <c:numRef>
              <c:f>Painel!$C$61:$C$90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gapWidth val="150"/>
        <c:overlap val="0"/>
        <c:axId val="10483535"/>
        <c:axId val="29839024"/>
      </c:barChart>
      <c:catAx>
        <c:axId val="10483535"/>
        <c:scaling>
          <c:orientation val="minMax"/>
        </c:scaling>
        <c:delete val="0"/>
        <c:axPos val="b"/>
        <c:numFmt formatCode="dd/mm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839024"/>
        <c:crosses val="autoZero"/>
        <c:auto val="1"/>
        <c:lblAlgn val="ctr"/>
        <c:lblOffset val="100"/>
        <c:noMultiLvlLbl val="0"/>
      </c:catAx>
      <c:valAx>
        <c:axId val="2983902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0483535"/>
        <c:crosses val="autoZero"/>
        <c:crossBetween val="between"/>
        <c:majorUnit val="1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Manutenções
Por situação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Painel!F60</c:f>
              <c:strCache>
                <c:ptCount val="1"/>
                <c:pt idx="0">
                  <c:v>Manutenções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f38c4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41e3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00875a"/>
              </a:solidFill>
              <a:ln w="0">
                <a:noFill/>
              </a:ln>
            </c:spPr>
          </c:dPt>
          <c:dLbls>
            <c:numFmt formatCode="General" sourceLinked="1"/>
            <c:dLbl>
              <c:idx val="0"/>
              <c:numFmt formatCode="General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numFmt formatCode="General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numFmt formatCode="General" sourceLinked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Painel!$E$61:$E$63</c:f>
              <c:strCache>
                <c:ptCount val="3"/>
                <c:pt idx="0">
                  <c:v>Agendada</c:v>
                </c:pt>
                <c:pt idx="1">
                  <c:v>Atrasada</c:v>
                </c:pt>
                <c:pt idx="2">
                  <c:v>Concluída</c:v>
                </c:pt>
              </c:strCache>
            </c:strRef>
          </c:cat>
          <c:val>
            <c:numRef>
              <c:f>Painel!$F$61:$F$63</c:f>
              <c:numCache>
                <c:formatCode>General</c:formatCode>
                <c:ptCount val="3"/>
                <c:pt idx="0">
                  <c:v>9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218520</xdr:colOff>
      <xdr:row>1</xdr:row>
      <xdr:rowOff>266040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520" cy="266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70560</xdr:rowOff>
    </xdr:from>
    <xdr:to>
      <xdr:col>7</xdr:col>
      <xdr:colOff>771120</xdr:colOff>
      <xdr:row>35</xdr:row>
      <xdr:rowOff>66960</xdr:rowOff>
    </xdr:to>
    <xdr:graphicFrame>
      <xdr:nvGraphicFramePr>
        <xdr:cNvPr id="1" name="Chart 1"/>
        <xdr:cNvGraphicFramePr/>
      </xdr:nvGraphicFramePr>
      <xdr:xfrm>
        <a:off x="141120" y="4896000"/>
        <a:ext cx="4859280" cy="2663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70560</xdr:rowOff>
    </xdr:from>
    <xdr:to>
      <xdr:col>14</xdr:col>
      <xdr:colOff>466560</xdr:colOff>
      <xdr:row>35</xdr:row>
      <xdr:rowOff>66960</xdr:rowOff>
    </xdr:to>
    <xdr:graphicFrame>
      <xdr:nvGraphicFramePr>
        <xdr:cNvPr id="2" name="Chart 2"/>
        <xdr:cNvGraphicFramePr/>
      </xdr:nvGraphicFramePr>
      <xdr:xfrm>
        <a:off x="5216040" y="4896000"/>
        <a:ext cx="3779280" cy="2663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1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6"/>
    <col collapsed="false" customWidth="true" hidden="false" outlineLevel="0" max="3" min="3" style="1" width="98"/>
    <col collapsed="false" customWidth="true" hidden="false" outlineLevel="0" max="4" min="4" style="1" width="2"/>
  </cols>
  <sheetData>
    <row r="2" customFormat="false" ht="25.5" hidden="false" customHeight="true" outlineLevel="0" collapsed="false">
      <c r="B2" s="2" t="s">
        <v>0</v>
      </c>
    </row>
    <row r="4" customFormat="false" ht="22.05" hidden="false" customHeight="false" outlineLevel="0" collapsed="false">
      <c r="B4" s="3" t="s">
        <v>1</v>
      </c>
    </row>
    <row r="5" customFormat="false" ht="30" hidden="false" customHeight="true" outlineLevel="0" collapsed="false">
      <c r="B5" s="4" t="s">
        <v>2</v>
      </c>
      <c r="C5" s="4"/>
    </row>
    <row r="8" customFormat="false" ht="25.5" hidden="false" customHeight="true" outlineLevel="0" collapsed="false">
      <c r="B8" s="5" t="s">
        <v>3</v>
      </c>
      <c r="C8" s="6"/>
    </row>
    <row r="10" customFormat="false" ht="45.75" hidden="false" customHeight="true" outlineLevel="0" collapsed="false">
      <c r="B10" s="7" t="s">
        <v>4</v>
      </c>
      <c r="C10" s="8" t="s">
        <v>5</v>
      </c>
    </row>
    <row r="11" customFormat="false" ht="45.75" hidden="false" customHeight="true" outlineLevel="0" collapsed="false">
      <c r="B11" s="7" t="s">
        <v>6</v>
      </c>
      <c r="C11" s="8" t="s">
        <v>7</v>
      </c>
    </row>
    <row r="12" customFormat="false" ht="30" hidden="false" customHeight="true" outlineLevel="0" collapsed="false">
      <c r="B12" s="7" t="s">
        <v>8</v>
      </c>
      <c r="C12" s="8" t="s">
        <v>9</v>
      </c>
    </row>
    <row r="13" customFormat="false" ht="30" hidden="false" customHeight="true" outlineLevel="0" collapsed="false">
      <c r="B13" s="7" t="s">
        <v>10</v>
      </c>
      <c r="C13" s="8" t="s">
        <v>11</v>
      </c>
    </row>
    <row r="14" customFormat="false" ht="25.5" hidden="false" customHeight="true" outlineLevel="0" collapsed="false">
      <c r="B14" s="5" t="s">
        <v>12</v>
      </c>
      <c r="C14" s="6"/>
    </row>
    <row r="16" customFormat="false" ht="30" hidden="false" customHeight="true" outlineLevel="0" collapsed="false">
      <c r="B16" s="9" t="s">
        <v>13</v>
      </c>
      <c r="C16" s="8" t="s">
        <v>14</v>
      </c>
    </row>
    <row r="17" customFormat="false" ht="30" hidden="false" customHeight="true" outlineLevel="0" collapsed="false">
      <c r="B17" s="10" t="s">
        <v>15</v>
      </c>
      <c r="C17" s="8" t="s">
        <v>16</v>
      </c>
    </row>
    <row r="18" customFormat="false" ht="25.5" hidden="false" customHeight="true" outlineLevel="0" collapsed="false">
      <c r="B18" s="5" t="s">
        <v>17</v>
      </c>
      <c r="C18" s="6"/>
    </row>
    <row r="20" customFormat="false" ht="45.75" hidden="false" customHeight="true" outlineLevel="0" collapsed="false">
      <c r="B20" s="7" t="s">
        <v>18</v>
      </c>
      <c r="C20" s="8" t="s">
        <v>19</v>
      </c>
    </row>
    <row r="21" customFormat="false" ht="45.75" hidden="false" customHeight="true" outlineLevel="0" collapsed="false">
      <c r="B21" s="7" t="s">
        <v>20</v>
      </c>
      <c r="C21" s="8" t="s">
        <v>21</v>
      </c>
    </row>
    <row r="22" customFormat="false" ht="45.75" hidden="false" customHeight="true" outlineLevel="0" collapsed="false">
      <c r="B22" s="7" t="s">
        <v>22</v>
      </c>
      <c r="C22" s="8" t="s">
        <v>23</v>
      </c>
    </row>
    <row r="23" customFormat="false" ht="45.75" hidden="false" customHeight="true" outlineLevel="0" collapsed="false">
      <c r="B23" s="7" t="s">
        <v>24</v>
      </c>
      <c r="C23" s="8" t="s">
        <v>25</v>
      </c>
    </row>
    <row r="24" customFormat="false" ht="45.75" hidden="false" customHeight="true" outlineLevel="0" collapsed="false">
      <c r="B24" s="7" t="s">
        <v>26</v>
      </c>
      <c r="C24" s="8" t="s">
        <v>27</v>
      </c>
    </row>
    <row r="25" customFormat="false" ht="30" hidden="false" customHeight="true" outlineLevel="0" collapsed="false">
      <c r="B25" s="7" t="s">
        <v>28</v>
      </c>
      <c r="C25" s="8" t="s">
        <v>29</v>
      </c>
    </row>
    <row r="26" customFormat="false" ht="45.75" hidden="false" customHeight="true" outlineLevel="0" collapsed="false">
      <c r="B26" s="7" t="s">
        <v>30</v>
      </c>
      <c r="C26" s="8" t="s">
        <v>31</v>
      </c>
    </row>
    <row r="27" customFormat="false" ht="25.5" hidden="false" customHeight="true" outlineLevel="0" collapsed="false">
      <c r="B27" s="5" t="s">
        <v>32</v>
      </c>
      <c r="C27" s="6"/>
    </row>
    <row r="29" customFormat="false" ht="45.75" hidden="false" customHeight="true" outlineLevel="0" collapsed="false">
      <c r="B29" s="7" t="s">
        <v>33</v>
      </c>
      <c r="C29" s="8" t="s">
        <v>34</v>
      </c>
    </row>
    <row r="30" customFormat="false" ht="45.75" hidden="false" customHeight="true" outlineLevel="0" collapsed="false">
      <c r="B30" s="7" t="s">
        <v>35</v>
      </c>
      <c r="C30" s="8" t="s">
        <v>36</v>
      </c>
    </row>
    <row r="31" customFormat="false" ht="45.75" hidden="false" customHeight="true" outlineLevel="0" collapsed="false">
      <c r="B31" s="7" t="s">
        <v>37</v>
      </c>
      <c r="C31" s="8" t="s">
        <v>38</v>
      </c>
    </row>
    <row r="33" customFormat="false" ht="33.75" hidden="false" customHeight="true" outlineLevel="0" collapsed="false">
      <c r="B33" s="11" t="s">
        <v>39</v>
      </c>
      <c r="C33" s="12" t="s">
        <v>40</v>
      </c>
    </row>
    <row r="35" customFormat="false" ht="15" hidden="false" customHeight="false" outlineLevel="0" collapsed="false">
      <c r="B35" s="13" t="s">
        <v>41</v>
      </c>
    </row>
    <row r="37" customFormat="false" ht="35.05" hidden="false" customHeight="false" outlineLevel="0" collapsed="false">
      <c r="B37" s="11" t="s">
        <v>42</v>
      </c>
      <c r="C37" s="12" t="s">
        <v>43</v>
      </c>
    </row>
  </sheetData>
  <mergeCells count="1">
    <mergeCell ref="B5:C5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I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18"/>
    <col collapsed="false" customWidth="true" hidden="false" outlineLevel="0" max="4" min="4" style="1" width="3"/>
    <col collapsed="false" customWidth="true" hidden="false" outlineLevel="0" max="5" min="5" style="1" width="34"/>
    <col collapsed="false" customWidth="true" hidden="false" outlineLevel="0" max="6" min="6" style="1" width="20"/>
    <col collapsed="false" customWidth="true" hidden="false" outlineLevel="0" max="7" min="7" style="1" width="22"/>
    <col collapsed="false" customWidth="true" hidden="false" outlineLevel="0" max="9" min="8" style="1" width="18"/>
  </cols>
  <sheetData>
    <row r="2" customFormat="false" ht="17.35" hidden="false" customHeight="false" outlineLevel="0" collapsed="false">
      <c r="B2" s="14" t="s">
        <v>44</v>
      </c>
    </row>
    <row r="4" customFormat="false" ht="21.75" hidden="false" customHeight="true" outlineLevel="0" collapsed="false">
      <c r="B4" s="15" t="s">
        <v>45</v>
      </c>
      <c r="C4" s="16" t="n">
        <f aca="true">NOW()</f>
        <v>46254.0282736958</v>
      </c>
      <c r="E4" s="17" t="s">
        <v>46</v>
      </c>
      <c r="F4" s="17"/>
      <c r="G4" s="17"/>
      <c r="H4" s="17"/>
      <c r="I4" s="17"/>
    </row>
    <row r="5" customFormat="false" ht="21.75" hidden="false" customHeight="true" outlineLevel="0" collapsed="false">
      <c r="B5" s="15" t="s">
        <v>47</v>
      </c>
      <c r="C5" s="18" t="n">
        <v>90</v>
      </c>
      <c r="E5" s="17" t="s">
        <v>48</v>
      </c>
      <c r="F5" s="17"/>
      <c r="G5" s="17"/>
      <c r="H5" s="17"/>
      <c r="I5" s="17"/>
    </row>
    <row r="6" customFormat="false" ht="21.75" hidden="false" customHeight="true" outlineLevel="0" collapsed="false">
      <c r="B6" s="15" t="s">
        <v>49</v>
      </c>
      <c r="C6" s="18" t="n">
        <v>90</v>
      </c>
      <c r="E6" s="17" t="s">
        <v>50</v>
      </c>
      <c r="F6" s="17"/>
      <c r="G6" s="17"/>
      <c r="H6" s="17"/>
      <c r="I6" s="17"/>
    </row>
    <row r="7" customFormat="false" ht="21.75" hidden="false" customHeight="true" outlineLevel="0" collapsed="false">
      <c r="B7" s="15" t="s">
        <v>51</v>
      </c>
      <c r="C7" s="18" t="n">
        <v>70</v>
      </c>
      <c r="E7" s="17" t="s">
        <v>52</v>
      </c>
      <c r="F7" s="17"/>
      <c r="G7" s="17"/>
      <c r="H7" s="17"/>
      <c r="I7" s="17"/>
    </row>
    <row r="8" customFormat="false" ht="21.75" hidden="false" customHeight="true" outlineLevel="0" collapsed="false">
      <c r="B8" s="15" t="s">
        <v>53</v>
      </c>
      <c r="C8" s="18" t="n">
        <v>30</v>
      </c>
      <c r="E8" s="17" t="s">
        <v>54</v>
      </c>
      <c r="F8" s="17"/>
      <c r="G8" s="17"/>
      <c r="H8" s="17"/>
      <c r="I8" s="17"/>
    </row>
    <row r="11" customFormat="false" ht="15" hidden="false" customHeight="false" outlineLevel="0" collapsed="false">
      <c r="B11" s="19" t="s">
        <v>55</v>
      </c>
    </row>
    <row r="12" customFormat="false" ht="15" hidden="false" customHeight="false" outlineLevel="0" collapsed="false">
      <c r="B12" s="20" t="s">
        <v>56</v>
      </c>
      <c r="C12" s="20"/>
      <c r="D12" s="20"/>
      <c r="E12" s="20"/>
      <c r="F12" s="20"/>
      <c r="G12" s="20"/>
      <c r="H12" s="20"/>
      <c r="I12" s="20"/>
    </row>
    <row r="14" customFormat="false" ht="27.75" hidden="false" customHeight="true" outlineLevel="0" collapsed="false">
      <c r="B14" s="21" t="s">
        <v>57</v>
      </c>
      <c r="C14" s="21" t="s">
        <v>58</v>
      </c>
      <c r="E14" s="21" t="s">
        <v>59</v>
      </c>
      <c r="G14" s="21" t="s">
        <v>60</v>
      </c>
      <c r="H14" s="21" t="s">
        <v>61</v>
      </c>
    </row>
    <row r="15" customFormat="false" ht="15" hidden="false" customHeight="false" outlineLevel="0" collapsed="false">
      <c r="B15" s="22" t="s">
        <v>62</v>
      </c>
      <c r="C15" s="22" t="s">
        <v>63</v>
      </c>
      <c r="E15" s="22" t="s">
        <v>64</v>
      </c>
      <c r="G15" s="22" t="s">
        <v>65</v>
      </c>
      <c r="H15" s="22" t="s">
        <v>66</v>
      </c>
    </row>
    <row r="16" customFormat="false" ht="15" hidden="false" customHeight="false" outlineLevel="0" collapsed="false">
      <c r="B16" s="22" t="s">
        <v>67</v>
      </c>
      <c r="C16" s="22" t="s">
        <v>68</v>
      </c>
      <c r="E16" s="22" t="s">
        <v>69</v>
      </c>
      <c r="G16" s="22" t="s">
        <v>70</v>
      </c>
      <c r="H16" s="22" t="s">
        <v>71</v>
      </c>
    </row>
    <row r="17" customFormat="false" ht="15" hidden="false" customHeight="false" outlineLevel="0" collapsed="false">
      <c r="B17" s="22" t="s">
        <v>63</v>
      </c>
      <c r="E17" s="22" t="s">
        <v>72</v>
      </c>
      <c r="H17" s="22" t="s">
        <v>73</v>
      </c>
    </row>
    <row r="18" customFormat="false" ht="15" hidden="false" customHeight="false" outlineLevel="0" collapsed="false">
      <c r="B18" s="22" t="s">
        <v>68</v>
      </c>
      <c r="E18" s="22" t="s">
        <v>74</v>
      </c>
      <c r="H18" s="22" t="s">
        <v>75</v>
      </c>
    </row>
    <row r="19" customFormat="false" ht="15" hidden="false" customHeight="false" outlineLevel="0" collapsed="false">
      <c r="B19" s="22" t="s">
        <v>76</v>
      </c>
      <c r="H19" s="22" t="s">
        <v>77</v>
      </c>
    </row>
    <row r="20" customFormat="false" ht="15" hidden="false" customHeight="false" outlineLevel="0" collapsed="false">
      <c r="H20" s="22" t="s">
        <v>78</v>
      </c>
    </row>
  </sheetData>
  <mergeCells count="6">
    <mergeCell ref="E4:I4"/>
    <mergeCell ref="E5:I5"/>
    <mergeCell ref="E6:I6"/>
    <mergeCell ref="E7:I7"/>
    <mergeCell ref="E8:I8"/>
    <mergeCell ref="B12:I12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I1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34"/>
    <col collapsed="false" customWidth="true" hidden="false" outlineLevel="0" max="3" min="3" style="1" width="24"/>
    <col collapsed="false" customWidth="true" hidden="false" outlineLevel="0" max="4" min="4" style="1" width="16"/>
    <col collapsed="false" customWidth="true" hidden="false" outlineLevel="0" max="5" min="5" style="1" width="22"/>
    <col collapsed="false" customWidth="true" hidden="false" outlineLevel="0" max="6" min="6" style="1" width="24"/>
    <col collapsed="false" customWidth="true" hidden="false" outlineLevel="0" max="7" min="7" style="1" width="16"/>
    <col collapsed="false" customWidth="true" hidden="false" outlineLevel="0" max="8" min="8" style="1" width="30"/>
    <col collapsed="false" customWidth="true" hidden="false" outlineLevel="0" max="9" min="9" style="1" width="22"/>
  </cols>
  <sheetData>
    <row r="1" customFormat="false" ht="17.35" hidden="false" customHeight="false" outlineLevel="0" collapsed="false">
      <c r="A1" s="14" t="s">
        <v>79</v>
      </c>
      <c r="C1" s="23" t="s">
        <v>80</v>
      </c>
    </row>
    <row r="2" customFormat="false" ht="30" hidden="false" customHeight="true" outlineLevel="0" collapsed="false">
      <c r="A2" s="21" t="s">
        <v>81</v>
      </c>
      <c r="B2" s="21" t="s">
        <v>82</v>
      </c>
      <c r="C2" s="21" t="s">
        <v>83</v>
      </c>
      <c r="D2" s="21" t="s">
        <v>84</v>
      </c>
      <c r="E2" s="21" t="s">
        <v>85</v>
      </c>
      <c r="F2" s="21" t="s">
        <v>86</v>
      </c>
      <c r="G2" s="21" t="s">
        <v>87</v>
      </c>
      <c r="H2" s="21" t="s">
        <v>88</v>
      </c>
      <c r="I2" s="21" t="s">
        <v>89</v>
      </c>
    </row>
    <row r="3" customFormat="false" ht="18" hidden="false" customHeight="true" outlineLevel="0" collapsed="false">
      <c r="A3" s="24" t="s">
        <v>90</v>
      </c>
      <c r="B3" s="24" t="s">
        <v>91</v>
      </c>
      <c r="C3" s="24" t="s">
        <v>92</v>
      </c>
      <c r="D3" s="24" t="s">
        <v>93</v>
      </c>
      <c r="E3" s="24" t="s">
        <v>94</v>
      </c>
      <c r="F3" s="24" t="s">
        <v>95</v>
      </c>
      <c r="G3" s="25" t="n">
        <f aca="false">INT(Parâmetros!$C$4)-400</f>
        <v>45854</v>
      </c>
      <c r="H3" s="24"/>
      <c r="I3" s="26" t="s">
        <v>62</v>
      </c>
    </row>
    <row r="4" customFormat="false" ht="18" hidden="false" customHeight="true" outlineLevel="0" collapsed="false">
      <c r="A4" s="24" t="s">
        <v>96</v>
      </c>
      <c r="B4" s="24" t="s">
        <v>97</v>
      </c>
      <c r="C4" s="24" t="s">
        <v>92</v>
      </c>
      <c r="D4" s="24" t="s">
        <v>93</v>
      </c>
      <c r="E4" s="24" t="s">
        <v>98</v>
      </c>
      <c r="F4" s="24" t="s">
        <v>95</v>
      </c>
      <c r="G4" s="25" t="n">
        <f aca="false">INT(Parâmetros!$C$4)-400</f>
        <v>45854</v>
      </c>
      <c r="H4" s="24"/>
      <c r="I4" s="26" t="s">
        <v>62</v>
      </c>
    </row>
    <row r="5" customFormat="false" ht="18" hidden="false" customHeight="true" outlineLevel="0" collapsed="false">
      <c r="A5" s="24" t="s">
        <v>99</v>
      </c>
      <c r="B5" s="24" t="s">
        <v>100</v>
      </c>
      <c r="C5" s="24" t="s">
        <v>101</v>
      </c>
      <c r="D5" s="24" t="s">
        <v>102</v>
      </c>
      <c r="E5" s="24" t="s">
        <v>103</v>
      </c>
      <c r="F5" s="24" t="s">
        <v>95</v>
      </c>
      <c r="G5" s="25" t="n">
        <f aca="false">INT(Parâmetros!$C$4)-400</f>
        <v>45854</v>
      </c>
      <c r="H5" s="24"/>
      <c r="I5" s="26" t="s">
        <v>62</v>
      </c>
    </row>
    <row r="6" customFormat="false" ht="18" hidden="false" customHeight="true" outlineLevel="0" collapsed="false">
      <c r="A6" s="24" t="s">
        <v>104</v>
      </c>
      <c r="B6" s="24" t="s">
        <v>105</v>
      </c>
      <c r="C6" s="24" t="s">
        <v>101</v>
      </c>
      <c r="D6" s="24" t="s">
        <v>102</v>
      </c>
      <c r="E6" s="24" t="s">
        <v>106</v>
      </c>
      <c r="F6" s="24" t="s">
        <v>95</v>
      </c>
      <c r="G6" s="25" t="n">
        <f aca="false">INT(Parâmetros!$C$4)-400</f>
        <v>45854</v>
      </c>
      <c r="H6" s="24"/>
      <c r="I6" s="26" t="s">
        <v>62</v>
      </c>
    </row>
    <row r="7" customFormat="false" ht="18" hidden="false" customHeight="true" outlineLevel="0" collapsed="false">
      <c r="A7" s="24" t="s">
        <v>107</v>
      </c>
      <c r="B7" s="24" t="s">
        <v>108</v>
      </c>
      <c r="C7" s="24" t="s">
        <v>109</v>
      </c>
      <c r="D7" s="24" t="s">
        <v>110</v>
      </c>
      <c r="E7" s="24" t="s">
        <v>103</v>
      </c>
      <c r="F7" s="24" t="s">
        <v>95</v>
      </c>
      <c r="G7" s="25" t="n">
        <f aca="false">INT(Parâmetros!$C$4)-45</f>
        <v>46209</v>
      </c>
      <c r="H7" s="24" t="s">
        <v>111</v>
      </c>
      <c r="I7" s="26" t="s">
        <v>62</v>
      </c>
    </row>
    <row r="8" customFormat="false" ht="18" hidden="false" customHeight="true" outlineLevel="0" collapsed="false">
      <c r="A8" s="24" t="s">
        <v>112</v>
      </c>
      <c r="B8" s="24" t="s">
        <v>113</v>
      </c>
      <c r="C8" s="24" t="s">
        <v>114</v>
      </c>
      <c r="D8" s="24" t="s">
        <v>115</v>
      </c>
      <c r="E8" s="24" t="s">
        <v>116</v>
      </c>
      <c r="F8" s="24" t="s">
        <v>95</v>
      </c>
      <c r="G8" s="25" t="n">
        <f aca="false">INT(Parâmetros!$C$4)-400</f>
        <v>45854</v>
      </c>
      <c r="H8" s="24" t="s">
        <v>117</v>
      </c>
      <c r="I8" s="26" t="s">
        <v>63</v>
      </c>
    </row>
    <row r="9" customFormat="false" ht="18" hidden="false" customHeight="true" outlineLevel="0" collapsed="false">
      <c r="A9" s="24" t="s">
        <v>118</v>
      </c>
      <c r="B9" s="24" t="s">
        <v>119</v>
      </c>
      <c r="C9" s="24" t="s">
        <v>120</v>
      </c>
      <c r="D9" s="24" t="s">
        <v>121</v>
      </c>
      <c r="E9" s="24" t="s">
        <v>122</v>
      </c>
      <c r="F9" s="24" t="s">
        <v>95</v>
      </c>
      <c r="G9" s="25" t="n">
        <f aca="false">INT(Parâmetros!$C$4)-260</f>
        <v>45994</v>
      </c>
      <c r="H9" s="24"/>
      <c r="I9" s="26" t="s">
        <v>62</v>
      </c>
    </row>
    <row r="10" customFormat="false" ht="18" hidden="false" customHeight="true" outlineLevel="0" collapsed="false">
      <c r="A10" s="24" t="s">
        <v>123</v>
      </c>
      <c r="B10" s="24" t="s">
        <v>124</v>
      </c>
      <c r="C10" s="24" t="s">
        <v>125</v>
      </c>
      <c r="D10" s="24" t="s">
        <v>126</v>
      </c>
      <c r="E10" s="24" t="s">
        <v>122</v>
      </c>
      <c r="F10" s="24" t="s">
        <v>95</v>
      </c>
      <c r="G10" s="25" t="n">
        <f aca="false">INT(Parâmetros!$C$4)-400</f>
        <v>45854</v>
      </c>
      <c r="H10" s="24"/>
      <c r="I10" s="26" t="s">
        <v>62</v>
      </c>
    </row>
    <row r="11" customFormat="false" ht="18" hidden="false" customHeight="true" outlineLevel="0" collapsed="false">
      <c r="A11" s="24" t="s">
        <v>127</v>
      </c>
      <c r="B11" s="24" t="s">
        <v>128</v>
      </c>
      <c r="C11" s="24" t="s">
        <v>129</v>
      </c>
      <c r="D11" s="24" t="s">
        <v>130</v>
      </c>
      <c r="E11" s="24" t="s">
        <v>131</v>
      </c>
      <c r="F11" s="24" t="s">
        <v>95</v>
      </c>
      <c r="G11" s="25" t="n">
        <f aca="false">INT(Parâmetros!$C$4)-400</f>
        <v>45854</v>
      </c>
      <c r="H11" s="24" t="s">
        <v>132</v>
      </c>
      <c r="I11" s="26" t="s">
        <v>68</v>
      </c>
    </row>
    <row r="12" customFormat="false" ht="18" hidden="false" customHeight="true" outlineLevel="0" collapsed="false">
      <c r="A12" s="24" t="s">
        <v>133</v>
      </c>
      <c r="B12" s="24" t="s">
        <v>134</v>
      </c>
      <c r="C12" s="24" t="s">
        <v>135</v>
      </c>
      <c r="D12" s="24" t="s">
        <v>136</v>
      </c>
      <c r="E12" s="24" t="s">
        <v>137</v>
      </c>
      <c r="F12" s="24" t="s">
        <v>95</v>
      </c>
      <c r="G12" s="25" t="n">
        <f aca="false">INT(Parâmetros!$C$4)-400</f>
        <v>45854</v>
      </c>
      <c r="H12" s="24"/>
      <c r="I12" s="26" t="s">
        <v>62</v>
      </c>
    </row>
    <row r="13" customFormat="false" ht="18" hidden="false" customHeight="true" outlineLevel="0" collapsed="false">
      <c r="A13" s="24"/>
      <c r="B13" s="24"/>
      <c r="C13" s="24"/>
      <c r="D13" s="24"/>
      <c r="E13" s="24"/>
      <c r="F13" s="24"/>
      <c r="G13" s="25"/>
      <c r="H13" s="24"/>
      <c r="I13" s="26"/>
    </row>
    <row r="14" customFormat="false" ht="18" hidden="false" customHeight="true" outlineLevel="0" collapsed="false">
      <c r="A14" s="24"/>
      <c r="B14" s="24"/>
      <c r="C14" s="24"/>
      <c r="D14" s="24"/>
      <c r="E14" s="24"/>
      <c r="F14" s="24"/>
      <c r="G14" s="25"/>
      <c r="H14" s="24"/>
      <c r="I14" s="26"/>
    </row>
    <row r="15" customFormat="false" ht="18" hidden="false" customHeight="true" outlineLevel="0" collapsed="false">
      <c r="A15" s="24"/>
      <c r="B15" s="24"/>
      <c r="C15" s="24"/>
      <c r="D15" s="24"/>
      <c r="E15" s="24"/>
      <c r="F15" s="24"/>
      <c r="G15" s="25"/>
      <c r="H15" s="24"/>
      <c r="I15" s="26"/>
    </row>
    <row r="16" customFormat="false" ht="18" hidden="false" customHeight="true" outlineLevel="0" collapsed="false">
      <c r="A16" s="24"/>
      <c r="B16" s="24"/>
      <c r="C16" s="24"/>
      <c r="D16" s="24"/>
      <c r="E16" s="24"/>
      <c r="F16" s="24"/>
      <c r="G16" s="25"/>
      <c r="H16" s="24"/>
      <c r="I16" s="26"/>
    </row>
    <row r="17" customFormat="false" ht="18" hidden="false" customHeight="true" outlineLevel="0" collapsed="false">
      <c r="A17" s="24"/>
      <c r="B17" s="24"/>
      <c r="C17" s="24"/>
      <c r="D17" s="24"/>
      <c r="E17" s="24"/>
      <c r="F17" s="24"/>
      <c r="G17" s="25"/>
      <c r="H17" s="24"/>
      <c r="I17" s="26"/>
    </row>
    <row r="18" customFormat="false" ht="18" hidden="false" customHeight="true" outlineLevel="0" collapsed="false">
      <c r="A18" s="24"/>
      <c r="B18" s="24"/>
      <c r="C18" s="24"/>
      <c r="D18" s="24"/>
      <c r="E18" s="24"/>
      <c r="F18" s="24"/>
      <c r="G18" s="25"/>
      <c r="H18" s="24"/>
      <c r="I18" s="26"/>
    </row>
    <row r="19" customFormat="false" ht="18" hidden="false" customHeight="true" outlineLevel="0" collapsed="false">
      <c r="A19" s="24"/>
      <c r="B19" s="24"/>
      <c r="C19" s="24"/>
      <c r="D19" s="24"/>
      <c r="E19" s="24"/>
      <c r="F19" s="24"/>
      <c r="G19" s="25"/>
      <c r="H19" s="24"/>
      <c r="I19" s="26"/>
    </row>
    <row r="20" customFormat="false" ht="18" hidden="false" customHeight="true" outlineLevel="0" collapsed="false">
      <c r="A20" s="24"/>
      <c r="B20" s="24"/>
      <c r="C20" s="24"/>
      <c r="D20" s="24"/>
      <c r="E20" s="24"/>
      <c r="F20" s="24"/>
      <c r="G20" s="25"/>
      <c r="H20" s="24"/>
      <c r="I20" s="26"/>
    </row>
    <row r="21" customFormat="false" ht="18" hidden="false" customHeight="true" outlineLevel="0" collapsed="false">
      <c r="A21" s="24"/>
      <c r="B21" s="24"/>
      <c r="C21" s="24"/>
      <c r="D21" s="24"/>
      <c r="E21" s="24"/>
      <c r="F21" s="24"/>
      <c r="G21" s="25"/>
      <c r="H21" s="24"/>
      <c r="I21" s="26"/>
    </row>
    <row r="22" customFormat="false" ht="18" hidden="false" customHeight="true" outlineLevel="0" collapsed="false">
      <c r="A22" s="24"/>
      <c r="B22" s="24"/>
      <c r="C22" s="24"/>
      <c r="D22" s="24"/>
      <c r="E22" s="24"/>
      <c r="F22" s="24"/>
      <c r="G22" s="25"/>
      <c r="H22" s="24"/>
      <c r="I22" s="26"/>
    </row>
    <row r="23" customFormat="false" ht="18" hidden="false" customHeight="true" outlineLevel="0" collapsed="false">
      <c r="A23" s="24"/>
      <c r="B23" s="24"/>
      <c r="C23" s="24"/>
      <c r="D23" s="24"/>
      <c r="E23" s="24"/>
      <c r="F23" s="24"/>
      <c r="G23" s="25"/>
      <c r="H23" s="24"/>
      <c r="I23" s="26"/>
    </row>
    <row r="24" customFormat="false" ht="18" hidden="false" customHeight="true" outlineLevel="0" collapsed="false">
      <c r="A24" s="24"/>
      <c r="B24" s="24"/>
      <c r="C24" s="24"/>
      <c r="D24" s="24"/>
      <c r="E24" s="24"/>
      <c r="F24" s="24"/>
      <c r="G24" s="25"/>
      <c r="H24" s="24"/>
      <c r="I24" s="26"/>
    </row>
    <row r="25" customFormat="false" ht="18" hidden="false" customHeight="true" outlineLevel="0" collapsed="false">
      <c r="A25" s="24"/>
      <c r="B25" s="24"/>
      <c r="C25" s="24"/>
      <c r="D25" s="24"/>
      <c r="E25" s="24"/>
      <c r="F25" s="24"/>
      <c r="G25" s="25"/>
      <c r="H25" s="24"/>
      <c r="I25" s="26"/>
    </row>
    <row r="26" customFormat="false" ht="18" hidden="false" customHeight="true" outlineLevel="0" collapsed="false">
      <c r="A26" s="24"/>
      <c r="B26" s="24"/>
      <c r="C26" s="24"/>
      <c r="D26" s="24"/>
      <c r="E26" s="24"/>
      <c r="F26" s="24"/>
      <c r="G26" s="25"/>
      <c r="H26" s="24"/>
      <c r="I26" s="26"/>
    </row>
    <row r="27" customFormat="false" ht="18" hidden="false" customHeight="true" outlineLevel="0" collapsed="false">
      <c r="A27" s="24"/>
      <c r="B27" s="24"/>
      <c r="C27" s="24"/>
      <c r="D27" s="24"/>
      <c r="E27" s="24"/>
      <c r="F27" s="24"/>
      <c r="G27" s="25"/>
      <c r="H27" s="24"/>
      <c r="I27" s="26"/>
    </row>
    <row r="28" customFormat="false" ht="18" hidden="false" customHeight="true" outlineLevel="0" collapsed="false">
      <c r="A28" s="24"/>
      <c r="B28" s="24"/>
      <c r="C28" s="24"/>
      <c r="D28" s="24"/>
      <c r="E28" s="24"/>
      <c r="F28" s="24"/>
      <c r="G28" s="25"/>
      <c r="H28" s="24"/>
      <c r="I28" s="26"/>
    </row>
    <row r="29" customFormat="false" ht="18" hidden="false" customHeight="true" outlineLevel="0" collapsed="false">
      <c r="A29" s="24"/>
      <c r="B29" s="24"/>
      <c r="C29" s="24"/>
      <c r="D29" s="24"/>
      <c r="E29" s="24"/>
      <c r="F29" s="24"/>
      <c r="G29" s="25"/>
      <c r="H29" s="24"/>
      <c r="I29" s="26"/>
    </row>
    <row r="30" customFormat="false" ht="18" hidden="false" customHeight="true" outlineLevel="0" collapsed="false">
      <c r="A30" s="24"/>
      <c r="B30" s="24"/>
      <c r="C30" s="24"/>
      <c r="D30" s="24"/>
      <c r="E30" s="24"/>
      <c r="F30" s="24"/>
      <c r="G30" s="25"/>
      <c r="H30" s="24"/>
      <c r="I30" s="26"/>
    </row>
    <row r="31" customFormat="false" ht="18" hidden="false" customHeight="true" outlineLevel="0" collapsed="false">
      <c r="A31" s="24"/>
      <c r="B31" s="24"/>
      <c r="C31" s="24"/>
      <c r="D31" s="24"/>
      <c r="E31" s="24"/>
      <c r="F31" s="24"/>
      <c r="G31" s="25"/>
      <c r="H31" s="24"/>
      <c r="I31" s="26"/>
    </row>
    <row r="32" customFormat="false" ht="18" hidden="false" customHeight="true" outlineLevel="0" collapsed="false">
      <c r="A32" s="24"/>
      <c r="B32" s="24"/>
      <c r="C32" s="24"/>
      <c r="D32" s="24"/>
      <c r="E32" s="24"/>
      <c r="F32" s="24"/>
      <c r="G32" s="25"/>
      <c r="H32" s="24"/>
      <c r="I32" s="26"/>
    </row>
    <row r="33" customFormat="false" ht="18" hidden="false" customHeight="true" outlineLevel="0" collapsed="false">
      <c r="A33" s="24"/>
      <c r="B33" s="24"/>
      <c r="C33" s="24"/>
      <c r="D33" s="24"/>
      <c r="E33" s="24"/>
      <c r="F33" s="24"/>
      <c r="G33" s="25"/>
      <c r="H33" s="24"/>
      <c r="I33" s="26"/>
    </row>
    <row r="34" customFormat="false" ht="18" hidden="false" customHeight="true" outlineLevel="0" collapsed="false">
      <c r="A34" s="24"/>
      <c r="B34" s="24"/>
      <c r="C34" s="24"/>
      <c r="D34" s="24"/>
      <c r="E34" s="24"/>
      <c r="F34" s="24"/>
      <c r="G34" s="25"/>
      <c r="H34" s="24"/>
      <c r="I34" s="26"/>
    </row>
    <row r="35" customFormat="false" ht="18" hidden="false" customHeight="true" outlineLevel="0" collapsed="false">
      <c r="A35" s="24"/>
      <c r="B35" s="24"/>
      <c r="C35" s="24"/>
      <c r="D35" s="24"/>
      <c r="E35" s="24"/>
      <c r="F35" s="24"/>
      <c r="G35" s="25"/>
      <c r="H35" s="24"/>
      <c r="I35" s="26"/>
    </row>
    <row r="36" customFormat="false" ht="18" hidden="false" customHeight="true" outlineLevel="0" collapsed="false">
      <c r="A36" s="24"/>
      <c r="B36" s="24"/>
      <c r="C36" s="24"/>
      <c r="D36" s="24"/>
      <c r="E36" s="24"/>
      <c r="F36" s="24"/>
      <c r="G36" s="25"/>
      <c r="H36" s="24"/>
      <c r="I36" s="26"/>
    </row>
    <row r="37" customFormat="false" ht="18" hidden="false" customHeight="true" outlineLevel="0" collapsed="false">
      <c r="A37" s="24"/>
      <c r="B37" s="24"/>
      <c r="C37" s="24"/>
      <c r="D37" s="24"/>
      <c r="E37" s="24"/>
      <c r="F37" s="24"/>
      <c r="G37" s="25"/>
      <c r="H37" s="24"/>
      <c r="I37" s="26"/>
    </row>
    <row r="38" customFormat="false" ht="18" hidden="false" customHeight="true" outlineLevel="0" collapsed="false">
      <c r="A38" s="24"/>
      <c r="B38" s="24"/>
      <c r="C38" s="24"/>
      <c r="D38" s="24"/>
      <c r="E38" s="24"/>
      <c r="F38" s="24"/>
      <c r="G38" s="25"/>
      <c r="H38" s="24"/>
      <c r="I38" s="26"/>
    </row>
    <row r="39" customFormat="false" ht="18" hidden="false" customHeight="true" outlineLevel="0" collapsed="false">
      <c r="A39" s="24"/>
      <c r="B39" s="24"/>
      <c r="C39" s="24"/>
      <c r="D39" s="24"/>
      <c r="E39" s="24"/>
      <c r="F39" s="24"/>
      <c r="G39" s="25"/>
      <c r="H39" s="24"/>
      <c r="I39" s="26"/>
    </row>
    <row r="40" customFormat="false" ht="18" hidden="false" customHeight="true" outlineLevel="0" collapsed="false">
      <c r="A40" s="24"/>
      <c r="B40" s="24"/>
      <c r="C40" s="24"/>
      <c r="D40" s="24"/>
      <c r="E40" s="24"/>
      <c r="F40" s="24"/>
      <c r="G40" s="25"/>
      <c r="H40" s="24"/>
      <c r="I40" s="26"/>
    </row>
    <row r="41" customFormat="false" ht="18" hidden="false" customHeight="true" outlineLevel="0" collapsed="false">
      <c r="A41" s="24"/>
      <c r="B41" s="24"/>
      <c r="C41" s="24"/>
      <c r="D41" s="24"/>
      <c r="E41" s="24"/>
      <c r="F41" s="24"/>
      <c r="G41" s="25"/>
      <c r="H41" s="24"/>
      <c r="I41" s="26"/>
    </row>
    <row r="42" customFormat="false" ht="18" hidden="false" customHeight="true" outlineLevel="0" collapsed="false">
      <c r="A42" s="24"/>
      <c r="B42" s="24"/>
      <c r="C42" s="24"/>
      <c r="D42" s="24"/>
      <c r="E42" s="24"/>
      <c r="F42" s="24"/>
      <c r="G42" s="25"/>
      <c r="H42" s="24"/>
      <c r="I42" s="26"/>
    </row>
    <row r="43" customFormat="false" ht="18" hidden="false" customHeight="true" outlineLevel="0" collapsed="false">
      <c r="A43" s="24"/>
      <c r="B43" s="24"/>
      <c r="C43" s="24"/>
      <c r="D43" s="24"/>
      <c r="E43" s="24"/>
      <c r="F43" s="24"/>
      <c r="G43" s="25"/>
      <c r="H43" s="24"/>
      <c r="I43" s="26"/>
    </row>
    <row r="44" customFormat="false" ht="18" hidden="false" customHeight="true" outlineLevel="0" collapsed="false">
      <c r="A44" s="24"/>
      <c r="B44" s="24"/>
      <c r="C44" s="24"/>
      <c r="D44" s="24"/>
      <c r="E44" s="24"/>
      <c r="F44" s="24"/>
      <c r="G44" s="25"/>
      <c r="H44" s="24"/>
      <c r="I44" s="26"/>
    </row>
    <row r="45" customFormat="false" ht="18" hidden="false" customHeight="true" outlineLevel="0" collapsed="false">
      <c r="A45" s="24"/>
      <c r="B45" s="24"/>
      <c r="C45" s="24"/>
      <c r="D45" s="24"/>
      <c r="E45" s="24"/>
      <c r="F45" s="24"/>
      <c r="G45" s="25"/>
      <c r="H45" s="24"/>
      <c r="I45" s="26"/>
    </row>
    <row r="46" customFormat="false" ht="18" hidden="false" customHeight="true" outlineLevel="0" collapsed="false">
      <c r="A46" s="24"/>
      <c r="B46" s="24"/>
      <c r="C46" s="24"/>
      <c r="D46" s="24"/>
      <c r="E46" s="24"/>
      <c r="F46" s="24"/>
      <c r="G46" s="25"/>
      <c r="H46" s="24"/>
      <c r="I46" s="26"/>
    </row>
    <row r="47" customFormat="false" ht="18" hidden="false" customHeight="true" outlineLevel="0" collapsed="false">
      <c r="A47" s="24"/>
      <c r="B47" s="24"/>
      <c r="C47" s="24"/>
      <c r="D47" s="24"/>
      <c r="E47" s="24"/>
      <c r="F47" s="24"/>
      <c r="G47" s="25"/>
      <c r="H47" s="24"/>
      <c r="I47" s="26"/>
    </row>
    <row r="48" customFormat="false" ht="18" hidden="false" customHeight="true" outlineLevel="0" collapsed="false">
      <c r="A48" s="24"/>
      <c r="B48" s="24"/>
      <c r="C48" s="24"/>
      <c r="D48" s="24"/>
      <c r="E48" s="24"/>
      <c r="F48" s="24"/>
      <c r="G48" s="25"/>
      <c r="H48" s="24"/>
      <c r="I48" s="26"/>
    </row>
    <row r="49" customFormat="false" ht="18" hidden="false" customHeight="true" outlineLevel="0" collapsed="false">
      <c r="A49" s="24"/>
      <c r="B49" s="24"/>
      <c r="C49" s="24"/>
      <c r="D49" s="24"/>
      <c r="E49" s="24"/>
      <c r="F49" s="24"/>
      <c r="G49" s="25"/>
      <c r="H49" s="24"/>
      <c r="I49" s="26"/>
    </row>
    <row r="50" customFormat="false" ht="18" hidden="false" customHeight="true" outlineLevel="0" collapsed="false">
      <c r="A50" s="24"/>
      <c r="B50" s="24"/>
      <c r="C50" s="24"/>
      <c r="D50" s="24"/>
      <c r="E50" s="24"/>
      <c r="F50" s="24"/>
      <c r="G50" s="25"/>
      <c r="H50" s="24"/>
      <c r="I50" s="26"/>
    </row>
    <row r="51" customFormat="false" ht="18" hidden="false" customHeight="true" outlineLevel="0" collapsed="false">
      <c r="A51" s="24"/>
      <c r="B51" s="24"/>
      <c r="C51" s="24"/>
      <c r="D51" s="24"/>
      <c r="E51" s="24"/>
      <c r="F51" s="24"/>
      <c r="G51" s="25"/>
      <c r="H51" s="24"/>
      <c r="I51" s="26"/>
    </row>
    <row r="52" customFormat="false" ht="18" hidden="false" customHeight="true" outlineLevel="0" collapsed="false">
      <c r="A52" s="24"/>
      <c r="B52" s="24"/>
      <c r="C52" s="24"/>
      <c r="D52" s="24"/>
      <c r="E52" s="24"/>
      <c r="F52" s="24"/>
      <c r="G52" s="25"/>
      <c r="H52" s="24"/>
      <c r="I52" s="26"/>
    </row>
    <row r="53" customFormat="false" ht="18" hidden="false" customHeight="true" outlineLevel="0" collapsed="false">
      <c r="A53" s="24"/>
      <c r="B53" s="24"/>
      <c r="C53" s="24"/>
      <c r="D53" s="24"/>
      <c r="E53" s="24"/>
      <c r="F53" s="24"/>
      <c r="G53" s="25"/>
      <c r="H53" s="24"/>
      <c r="I53" s="26"/>
    </row>
    <row r="54" customFormat="false" ht="18" hidden="false" customHeight="true" outlineLevel="0" collapsed="false">
      <c r="A54" s="24"/>
      <c r="B54" s="24"/>
      <c r="C54" s="24"/>
      <c r="D54" s="24"/>
      <c r="E54" s="24"/>
      <c r="F54" s="24"/>
      <c r="G54" s="25"/>
      <c r="H54" s="24"/>
      <c r="I54" s="26"/>
    </row>
    <row r="55" customFormat="false" ht="18" hidden="false" customHeight="true" outlineLevel="0" collapsed="false">
      <c r="A55" s="24"/>
      <c r="B55" s="24"/>
      <c r="C55" s="24"/>
      <c r="D55" s="24"/>
      <c r="E55" s="24"/>
      <c r="F55" s="24"/>
      <c r="G55" s="25"/>
      <c r="H55" s="24"/>
      <c r="I55" s="26"/>
    </row>
    <row r="56" customFormat="false" ht="18" hidden="false" customHeight="true" outlineLevel="0" collapsed="false">
      <c r="A56" s="24"/>
      <c r="B56" s="24"/>
      <c r="C56" s="24"/>
      <c r="D56" s="24"/>
      <c r="E56" s="24"/>
      <c r="F56" s="24"/>
      <c r="G56" s="25"/>
      <c r="H56" s="24"/>
      <c r="I56" s="26"/>
    </row>
    <row r="57" customFormat="false" ht="18" hidden="false" customHeight="true" outlineLevel="0" collapsed="false">
      <c r="A57" s="24"/>
      <c r="B57" s="24"/>
      <c r="C57" s="24"/>
      <c r="D57" s="24"/>
      <c r="E57" s="24"/>
      <c r="F57" s="24"/>
      <c r="G57" s="25"/>
      <c r="H57" s="24"/>
      <c r="I57" s="26"/>
    </row>
    <row r="58" customFormat="false" ht="18" hidden="false" customHeight="true" outlineLevel="0" collapsed="false">
      <c r="A58" s="24"/>
      <c r="B58" s="24"/>
      <c r="C58" s="24"/>
      <c r="D58" s="24"/>
      <c r="E58" s="24"/>
      <c r="F58" s="24"/>
      <c r="G58" s="25"/>
      <c r="H58" s="24"/>
      <c r="I58" s="26"/>
    </row>
    <row r="59" customFormat="false" ht="18" hidden="false" customHeight="true" outlineLevel="0" collapsed="false">
      <c r="A59" s="24"/>
      <c r="B59" s="24"/>
      <c r="C59" s="24"/>
      <c r="D59" s="24"/>
      <c r="E59" s="24"/>
      <c r="F59" s="24"/>
      <c r="G59" s="25"/>
      <c r="H59" s="24"/>
      <c r="I59" s="26"/>
    </row>
    <row r="60" customFormat="false" ht="18" hidden="false" customHeight="true" outlineLevel="0" collapsed="false">
      <c r="A60" s="24"/>
      <c r="B60" s="24"/>
      <c r="C60" s="24"/>
      <c r="D60" s="24"/>
      <c r="E60" s="24"/>
      <c r="F60" s="24"/>
      <c r="G60" s="25"/>
      <c r="H60" s="24"/>
      <c r="I60" s="26"/>
    </row>
    <row r="61" customFormat="false" ht="18" hidden="false" customHeight="true" outlineLevel="0" collapsed="false">
      <c r="A61" s="24"/>
      <c r="B61" s="24"/>
      <c r="C61" s="24"/>
      <c r="D61" s="24"/>
      <c r="E61" s="24"/>
      <c r="F61" s="24"/>
      <c r="G61" s="25"/>
      <c r="H61" s="24"/>
      <c r="I61" s="26"/>
    </row>
    <row r="62" customFormat="false" ht="18" hidden="false" customHeight="true" outlineLevel="0" collapsed="false">
      <c r="A62" s="24"/>
      <c r="B62" s="24"/>
      <c r="C62" s="24"/>
      <c r="D62" s="24"/>
      <c r="E62" s="24"/>
      <c r="F62" s="24"/>
      <c r="G62" s="25"/>
      <c r="H62" s="24"/>
      <c r="I62" s="26"/>
    </row>
    <row r="63" customFormat="false" ht="18" hidden="false" customHeight="true" outlineLevel="0" collapsed="false">
      <c r="A63" s="24"/>
      <c r="B63" s="24"/>
      <c r="C63" s="24"/>
      <c r="D63" s="24"/>
      <c r="E63" s="24"/>
      <c r="F63" s="24"/>
      <c r="G63" s="25"/>
      <c r="H63" s="24"/>
      <c r="I63" s="26"/>
    </row>
    <row r="64" customFormat="false" ht="18" hidden="false" customHeight="true" outlineLevel="0" collapsed="false">
      <c r="A64" s="24"/>
      <c r="B64" s="24"/>
      <c r="C64" s="24"/>
      <c r="D64" s="24"/>
      <c r="E64" s="24"/>
      <c r="F64" s="24"/>
      <c r="G64" s="25"/>
      <c r="H64" s="24"/>
      <c r="I64" s="26"/>
    </row>
    <row r="65" customFormat="false" ht="18" hidden="false" customHeight="true" outlineLevel="0" collapsed="false">
      <c r="A65" s="24"/>
      <c r="B65" s="24"/>
      <c r="C65" s="24"/>
      <c r="D65" s="24"/>
      <c r="E65" s="24"/>
      <c r="F65" s="24"/>
      <c r="G65" s="25"/>
      <c r="H65" s="24"/>
      <c r="I65" s="26"/>
    </row>
    <row r="66" customFormat="false" ht="18" hidden="false" customHeight="true" outlineLevel="0" collapsed="false">
      <c r="A66" s="24"/>
      <c r="B66" s="24"/>
      <c r="C66" s="24"/>
      <c r="D66" s="24"/>
      <c r="E66" s="24"/>
      <c r="F66" s="24"/>
      <c r="G66" s="25"/>
      <c r="H66" s="24"/>
      <c r="I66" s="26"/>
    </row>
    <row r="67" customFormat="false" ht="18" hidden="false" customHeight="true" outlineLevel="0" collapsed="false">
      <c r="A67" s="24"/>
      <c r="B67" s="24"/>
      <c r="C67" s="24"/>
      <c r="D67" s="24"/>
      <c r="E67" s="24"/>
      <c r="F67" s="24"/>
      <c r="G67" s="25"/>
      <c r="H67" s="24"/>
      <c r="I67" s="26"/>
    </row>
    <row r="68" customFormat="false" ht="18" hidden="false" customHeight="true" outlineLevel="0" collapsed="false">
      <c r="A68" s="24"/>
      <c r="B68" s="24"/>
      <c r="C68" s="24"/>
      <c r="D68" s="24"/>
      <c r="E68" s="24"/>
      <c r="F68" s="24"/>
      <c r="G68" s="25"/>
      <c r="H68" s="24"/>
      <c r="I68" s="26"/>
    </row>
    <row r="69" customFormat="false" ht="18" hidden="false" customHeight="true" outlineLevel="0" collapsed="false">
      <c r="A69" s="24"/>
      <c r="B69" s="24"/>
      <c r="C69" s="24"/>
      <c r="D69" s="24"/>
      <c r="E69" s="24"/>
      <c r="F69" s="24"/>
      <c r="G69" s="25"/>
      <c r="H69" s="24"/>
      <c r="I69" s="26"/>
    </row>
    <row r="70" customFormat="false" ht="18" hidden="false" customHeight="true" outlineLevel="0" collapsed="false">
      <c r="A70" s="24"/>
      <c r="B70" s="24"/>
      <c r="C70" s="24"/>
      <c r="D70" s="24"/>
      <c r="E70" s="24"/>
      <c r="F70" s="24"/>
      <c r="G70" s="25"/>
      <c r="H70" s="24"/>
      <c r="I70" s="26"/>
    </row>
    <row r="71" customFormat="false" ht="18" hidden="false" customHeight="true" outlineLevel="0" collapsed="false">
      <c r="A71" s="24"/>
      <c r="B71" s="24"/>
      <c r="C71" s="24"/>
      <c r="D71" s="24"/>
      <c r="E71" s="24"/>
      <c r="F71" s="24"/>
      <c r="G71" s="25"/>
      <c r="H71" s="24"/>
      <c r="I71" s="26"/>
    </row>
    <row r="72" customFormat="false" ht="18" hidden="false" customHeight="true" outlineLevel="0" collapsed="false">
      <c r="A72" s="24"/>
      <c r="B72" s="24"/>
      <c r="C72" s="24"/>
      <c r="D72" s="24"/>
      <c r="E72" s="24"/>
      <c r="F72" s="24"/>
      <c r="G72" s="25"/>
      <c r="H72" s="24"/>
      <c r="I72" s="26"/>
    </row>
    <row r="73" customFormat="false" ht="18" hidden="false" customHeight="true" outlineLevel="0" collapsed="false">
      <c r="A73" s="24"/>
      <c r="B73" s="24"/>
      <c r="C73" s="24"/>
      <c r="D73" s="24"/>
      <c r="E73" s="24"/>
      <c r="F73" s="24"/>
      <c r="G73" s="25"/>
      <c r="H73" s="24"/>
      <c r="I73" s="26"/>
    </row>
    <row r="74" customFormat="false" ht="18" hidden="false" customHeight="true" outlineLevel="0" collapsed="false">
      <c r="A74" s="24"/>
      <c r="B74" s="24"/>
      <c r="C74" s="24"/>
      <c r="D74" s="24"/>
      <c r="E74" s="24"/>
      <c r="F74" s="24"/>
      <c r="G74" s="25"/>
      <c r="H74" s="24"/>
      <c r="I74" s="26"/>
    </row>
    <row r="75" customFormat="false" ht="18" hidden="false" customHeight="true" outlineLevel="0" collapsed="false">
      <c r="A75" s="24"/>
      <c r="B75" s="24"/>
      <c r="C75" s="24"/>
      <c r="D75" s="24"/>
      <c r="E75" s="24"/>
      <c r="F75" s="24"/>
      <c r="G75" s="25"/>
      <c r="H75" s="24"/>
      <c r="I75" s="26"/>
    </row>
    <row r="76" customFormat="false" ht="18" hidden="false" customHeight="true" outlineLevel="0" collapsed="false">
      <c r="A76" s="24"/>
      <c r="B76" s="24"/>
      <c r="C76" s="24"/>
      <c r="D76" s="24"/>
      <c r="E76" s="24"/>
      <c r="F76" s="24"/>
      <c r="G76" s="25"/>
      <c r="H76" s="24"/>
      <c r="I76" s="26"/>
    </row>
    <row r="77" customFormat="false" ht="18" hidden="false" customHeight="true" outlineLevel="0" collapsed="false">
      <c r="A77" s="24"/>
      <c r="B77" s="24"/>
      <c r="C77" s="24"/>
      <c r="D77" s="24"/>
      <c r="E77" s="24"/>
      <c r="F77" s="24"/>
      <c r="G77" s="25"/>
      <c r="H77" s="24"/>
      <c r="I77" s="26"/>
    </row>
    <row r="78" customFormat="false" ht="18" hidden="false" customHeight="true" outlineLevel="0" collapsed="false">
      <c r="A78" s="24"/>
      <c r="B78" s="24"/>
      <c r="C78" s="24"/>
      <c r="D78" s="24"/>
      <c r="E78" s="24"/>
      <c r="F78" s="24"/>
      <c r="G78" s="25"/>
      <c r="H78" s="24"/>
      <c r="I78" s="26"/>
    </row>
    <row r="79" customFormat="false" ht="18" hidden="false" customHeight="true" outlineLevel="0" collapsed="false">
      <c r="A79" s="24"/>
      <c r="B79" s="24"/>
      <c r="C79" s="24"/>
      <c r="D79" s="24"/>
      <c r="E79" s="24"/>
      <c r="F79" s="24"/>
      <c r="G79" s="25"/>
      <c r="H79" s="24"/>
      <c r="I79" s="26"/>
    </row>
    <row r="80" customFormat="false" ht="18" hidden="false" customHeight="true" outlineLevel="0" collapsed="false">
      <c r="A80" s="24"/>
      <c r="B80" s="24"/>
      <c r="C80" s="24"/>
      <c r="D80" s="24"/>
      <c r="E80" s="24"/>
      <c r="F80" s="24"/>
      <c r="G80" s="25"/>
      <c r="H80" s="24"/>
      <c r="I80" s="26"/>
    </row>
    <row r="81" customFormat="false" ht="18" hidden="false" customHeight="true" outlineLevel="0" collapsed="false">
      <c r="A81" s="24"/>
      <c r="B81" s="24"/>
      <c r="C81" s="24"/>
      <c r="D81" s="24"/>
      <c r="E81" s="24"/>
      <c r="F81" s="24"/>
      <c r="G81" s="25"/>
      <c r="H81" s="24"/>
      <c r="I81" s="26"/>
    </row>
    <row r="82" customFormat="false" ht="18" hidden="false" customHeight="true" outlineLevel="0" collapsed="false">
      <c r="A82" s="24"/>
      <c r="B82" s="24"/>
      <c r="C82" s="24"/>
      <c r="D82" s="24"/>
      <c r="E82" s="24"/>
      <c r="F82" s="24"/>
      <c r="G82" s="25"/>
      <c r="H82" s="24"/>
      <c r="I82" s="26"/>
    </row>
    <row r="83" customFormat="false" ht="18" hidden="false" customHeight="true" outlineLevel="0" collapsed="false">
      <c r="A83" s="24"/>
      <c r="B83" s="24"/>
      <c r="C83" s="24"/>
      <c r="D83" s="24"/>
      <c r="E83" s="24"/>
      <c r="F83" s="24"/>
      <c r="G83" s="25"/>
      <c r="H83" s="24"/>
      <c r="I83" s="26"/>
    </row>
    <row r="84" customFormat="false" ht="18" hidden="false" customHeight="true" outlineLevel="0" collapsed="false">
      <c r="A84" s="24"/>
      <c r="B84" s="24"/>
      <c r="C84" s="24"/>
      <c r="D84" s="24"/>
      <c r="E84" s="24"/>
      <c r="F84" s="24"/>
      <c r="G84" s="25"/>
      <c r="H84" s="24"/>
      <c r="I84" s="26"/>
    </row>
    <row r="85" customFormat="false" ht="18" hidden="false" customHeight="true" outlineLevel="0" collapsed="false">
      <c r="A85" s="24"/>
      <c r="B85" s="24"/>
      <c r="C85" s="24"/>
      <c r="D85" s="24"/>
      <c r="E85" s="24"/>
      <c r="F85" s="24"/>
      <c r="G85" s="25"/>
      <c r="H85" s="24"/>
      <c r="I85" s="26"/>
    </row>
    <row r="86" customFormat="false" ht="18" hidden="false" customHeight="true" outlineLevel="0" collapsed="false">
      <c r="A86" s="24"/>
      <c r="B86" s="24"/>
      <c r="C86" s="24"/>
      <c r="D86" s="24"/>
      <c r="E86" s="24"/>
      <c r="F86" s="24"/>
      <c r="G86" s="25"/>
      <c r="H86" s="24"/>
      <c r="I86" s="26"/>
    </row>
    <row r="87" customFormat="false" ht="18" hidden="false" customHeight="true" outlineLevel="0" collapsed="false">
      <c r="A87" s="24"/>
      <c r="B87" s="24"/>
      <c r="C87" s="24"/>
      <c r="D87" s="24"/>
      <c r="E87" s="24"/>
      <c r="F87" s="24"/>
      <c r="G87" s="25"/>
      <c r="H87" s="24"/>
      <c r="I87" s="26"/>
    </row>
    <row r="88" customFormat="false" ht="18" hidden="false" customHeight="true" outlineLevel="0" collapsed="false">
      <c r="A88" s="24"/>
      <c r="B88" s="24"/>
      <c r="C88" s="24"/>
      <c r="D88" s="24"/>
      <c r="E88" s="24"/>
      <c r="F88" s="24"/>
      <c r="G88" s="25"/>
      <c r="H88" s="24"/>
      <c r="I88" s="26"/>
    </row>
    <row r="89" customFormat="false" ht="18" hidden="false" customHeight="true" outlineLevel="0" collapsed="false">
      <c r="A89" s="24"/>
      <c r="B89" s="24"/>
      <c r="C89" s="24"/>
      <c r="D89" s="24"/>
      <c r="E89" s="24"/>
      <c r="F89" s="24"/>
      <c r="G89" s="25"/>
      <c r="H89" s="24"/>
      <c r="I89" s="26"/>
    </row>
    <row r="90" customFormat="false" ht="18" hidden="false" customHeight="true" outlineLevel="0" collapsed="false">
      <c r="A90" s="24"/>
      <c r="B90" s="24"/>
      <c r="C90" s="24"/>
      <c r="D90" s="24"/>
      <c r="E90" s="24"/>
      <c r="F90" s="24"/>
      <c r="G90" s="25"/>
      <c r="H90" s="24"/>
      <c r="I90" s="26"/>
    </row>
    <row r="91" customFormat="false" ht="18" hidden="false" customHeight="true" outlineLevel="0" collapsed="false">
      <c r="A91" s="24"/>
      <c r="B91" s="24"/>
      <c r="C91" s="24"/>
      <c r="D91" s="24"/>
      <c r="E91" s="24"/>
      <c r="F91" s="24"/>
      <c r="G91" s="25"/>
      <c r="H91" s="24"/>
      <c r="I91" s="26"/>
    </row>
    <row r="92" customFormat="false" ht="18" hidden="false" customHeight="true" outlineLevel="0" collapsed="false">
      <c r="A92" s="24"/>
      <c r="B92" s="24"/>
      <c r="C92" s="24"/>
      <c r="D92" s="24"/>
      <c r="E92" s="24"/>
      <c r="F92" s="24"/>
      <c r="G92" s="25"/>
      <c r="H92" s="24"/>
      <c r="I92" s="26"/>
    </row>
    <row r="93" customFormat="false" ht="18" hidden="false" customHeight="true" outlineLevel="0" collapsed="false">
      <c r="A93" s="24"/>
      <c r="B93" s="24"/>
      <c r="C93" s="24"/>
      <c r="D93" s="24"/>
      <c r="E93" s="24"/>
      <c r="F93" s="24"/>
      <c r="G93" s="25"/>
      <c r="H93" s="24"/>
      <c r="I93" s="26"/>
    </row>
    <row r="94" customFormat="false" ht="18" hidden="false" customHeight="true" outlineLevel="0" collapsed="false">
      <c r="A94" s="24"/>
      <c r="B94" s="24"/>
      <c r="C94" s="24"/>
      <c r="D94" s="24"/>
      <c r="E94" s="24"/>
      <c r="F94" s="24"/>
      <c r="G94" s="25"/>
      <c r="H94" s="24"/>
      <c r="I94" s="26"/>
    </row>
    <row r="95" customFormat="false" ht="18" hidden="false" customHeight="true" outlineLevel="0" collapsed="false">
      <c r="A95" s="24"/>
      <c r="B95" s="24"/>
      <c r="C95" s="24"/>
      <c r="D95" s="24"/>
      <c r="E95" s="24"/>
      <c r="F95" s="24"/>
      <c r="G95" s="25"/>
      <c r="H95" s="24"/>
      <c r="I95" s="26"/>
    </row>
    <row r="96" customFormat="false" ht="18" hidden="false" customHeight="true" outlineLevel="0" collapsed="false">
      <c r="A96" s="24"/>
      <c r="B96" s="24"/>
      <c r="C96" s="24"/>
      <c r="D96" s="24"/>
      <c r="E96" s="24"/>
      <c r="F96" s="24"/>
      <c r="G96" s="25"/>
      <c r="H96" s="24"/>
      <c r="I96" s="26"/>
    </row>
    <row r="97" customFormat="false" ht="18" hidden="false" customHeight="true" outlineLevel="0" collapsed="false">
      <c r="A97" s="24"/>
      <c r="B97" s="24"/>
      <c r="C97" s="24"/>
      <c r="D97" s="24"/>
      <c r="E97" s="24"/>
      <c r="F97" s="24"/>
      <c r="G97" s="25"/>
      <c r="H97" s="24"/>
      <c r="I97" s="26"/>
    </row>
    <row r="98" customFormat="false" ht="18" hidden="false" customHeight="true" outlineLevel="0" collapsed="false">
      <c r="A98" s="24"/>
      <c r="B98" s="24"/>
      <c r="C98" s="24"/>
      <c r="D98" s="24"/>
      <c r="E98" s="24"/>
      <c r="F98" s="24"/>
      <c r="G98" s="25"/>
      <c r="H98" s="24"/>
      <c r="I98" s="26"/>
    </row>
    <row r="99" customFormat="false" ht="18" hidden="false" customHeight="true" outlineLevel="0" collapsed="false">
      <c r="A99" s="24"/>
      <c r="B99" s="24"/>
      <c r="C99" s="24"/>
      <c r="D99" s="24"/>
      <c r="E99" s="24"/>
      <c r="F99" s="24"/>
      <c r="G99" s="25"/>
      <c r="H99" s="24"/>
      <c r="I99" s="26"/>
    </row>
    <row r="100" customFormat="false" ht="18" hidden="false" customHeight="true" outlineLevel="0" collapsed="false">
      <c r="A100" s="24"/>
      <c r="B100" s="24"/>
      <c r="C100" s="24"/>
      <c r="D100" s="24"/>
      <c r="E100" s="24"/>
      <c r="F100" s="24"/>
      <c r="G100" s="25"/>
      <c r="H100" s="24"/>
      <c r="I100" s="26"/>
    </row>
    <row r="101" customFormat="false" ht="18" hidden="false" customHeight="true" outlineLevel="0" collapsed="false">
      <c r="A101" s="24"/>
      <c r="B101" s="24"/>
      <c r="C101" s="24"/>
      <c r="D101" s="24"/>
      <c r="E101" s="24"/>
      <c r="F101" s="24"/>
      <c r="G101" s="25"/>
      <c r="H101" s="24"/>
      <c r="I101" s="26"/>
    </row>
    <row r="102" customFormat="false" ht="18" hidden="false" customHeight="true" outlineLevel="0" collapsed="false">
      <c r="A102" s="24"/>
      <c r="B102" s="24"/>
      <c r="C102" s="24"/>
      <c r="D102" s="24"/>
      <c r="E102" s="24"/>
      <c r="F102" s="24"/>
      <c r="G102" s="25"/>
      <c r="H102" s="24"/>
      <c r="I102" s="26"/>
    </row>
  </sheetData>
  <dataValidations count="1">
    <dataValidation allowBlank="true" error="Escolha um status da lista." errorStyle="stop" errorTitle="Status inválido" operator="between" showDropDown="false" showErrorMessage="false" showInputMessage="false" sqref="I3:I102" type="list">
      <formula1>Parâmetros!$B$15:$B$19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L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8"/>
    <col collapsed="false" customWidth="true" hidden="false" outlineLevel="0" max="4" min="3" style="1" width="19"/>
    <col collapsed="false" customWidth="true" hidden="false" outlineLevel="0" max="5" min="5" style="1" width="36"/>
    <col collapsed="false" customWidth="true" hidden="false" outlineLevel="0" max="6" min="6" style="1" width="19"/>
    <col collapsed="false" customWidth="true" hidden="false" outlineLevel="0" max="7" min="7" style="1" width="15"/>
    <col collapsed="false" customWidth="true" hidden="false" outlineLevel="0" max="8" min="8" style="1" width="19"/>
    <col collapsed="false" customWidth="true" hidden="false" outlineLevel="0" max="9" min="9" style="1" width="16"/>
    <col collapsed="false" customWidth="true" hidden="false" outlineLevel="0" max="10" min="10" style="1" width="11"/>
    <col collapsed="false" customWidth="true" hidden="false" outlineLevel="0" max="11" min="11" style="1" width="16"/>
    <col collapsed="false" customWidth="true" hidden="false" outlineLevel="0" max="12" min="12" style="1" width="15"/>
  </cols>
  <sheetData>
    <row r="1" customFormat="false" ht="17.35" hidden="false" customHeight="false" outlineLevel="0" collapsed="false">
      <c r="A1" s="14" t="s">
        <v>138</v>
      </c>
      <c r="C1" s="23" t="s">
        <v>139</v>
      </c>
    </row>
    <row r="2" customFormat="false" ht="30" hidden="false" customHeight="true" outlineLevel="0" collapsed="false">
      <c r="A2" s="21" t="s">
        <v>81</v>
      </c>
      <c r="B2" s="21" t="s">
        <v>140</v>
      </c>
      <c r="C2" s="21" t="s">
        <v>141</v>
      </c>
      <c r="D2" s="21" t="s">
        <v>142</v>
      </c>
      <c r="E2" s="21" t="s">
        <v>143</v>
      </c>
      <c r="F2" s="21" t="s">
        <v>144</v>
      </c>
      <c r="G2" s="21" t="s">
        <v>145</v>
      </c>
      <c r="H2" s="21" t="s">
        <v>146</v>
      </c>
      <c r="I2" s="21" t="s">
        <v>147</v>
      </c>
      <c r="J2" s="21" t="s">
        <v>148</v>
      </c>
      <c r="K2" s="21" t="s">
        <v>149</v>
      </c>
      <c r="L2" s="21" t="s">
        <v>150</v>
      </c>
    </row>
    <row r="3" customFormat="false" ht="18" hidden="false" customHeight="true" outlineLevel="0" collapsed="false">
      <c r="A3" s="24" t="s">
        <v>112</v>
      </c>
      <c r="B3" s="26" t="s">
        <v>63</v>
      </c>
      <c r="C3" s="27" t="n">
        <f aca="false">INT(Parâmetros!$C$4)-72+8/24</f>
        <v>46182.3333333333</v>
      </c>
      <c r="D3" s="27" t="n">
        <f aca="false">INT(Parâmetros!$C$4)-71+17/24</f>
        <v>46183.7083333333</v>
      </c>
      <c r="E3" s="24" t="s">
        <v>151</v>
      </c>
      <c r="F3" s="28" t="n">
        <f aca="false">IF($A3="","",IF($D3="",Parâmetros!$C$4,$D3))</f>
        <v>46183.7083333333</v>
      </c>
      <c r="G3" s="29" t="n">
        <f aca="false">IF($A3="","",IF($F3&lt;=$C3,0,($F3-$C3)*24))</f>
        <v>33</v>
      </c>
      <c r="H3" s="30" t="n">
        <f aca="false">IF($A3="","",MAX(Parâmetros!$C$4-Parâmetros!$C$5,N(IFERROR(INDEX(Ativos!$G$3:$G$102,MATCH($A3,Ativos!$A$3:$A$102,0)),0))))</f>
        <v>46164.0282736958</v>
      </c>
      <c r="I3" s="29" t="n">
        <f aca="false">IF($A3="","",MAX(0,(MIN($F3,Parâmetros!$C$4)-MAX($C3,$H3))*24))</f>
        <v>33</v>
      </c>
      <c r="J3" s="31" t="n">
        <f aca="false">IF($A3="","",IF($I3&gt;0,1,0))</f>
        <v>1</v>
      </c>
      <c r="K3" s="29" t="n">
        <f aca="false">IF($A3="","",IF(AND($D3&lt;&gt;"",$D3&gt;=$H3,$D3&lt;=Parâmetros!$C$4),$G3,""))</f>
        <v>33</v>
      </c>
      <c r="L3" s="32" t="str">
        <f aca="false">IF($A3="","",IF(SUMPRODUCT(($A$3:$A$302&lt;&gt;"")*($A$3:$A$302=$A3)*($C$3:$C$302&lt;$F3)*($F$3:$F$302&gt;$C3))&gt;1,"Sobrepõe","OK"))</f>
        <v>OK</v>
      </c>
    </row>
    <row r="4" customFormat="false" ht="18" hidden="false" customHeight="true" outlineLevel="0" collapsed="false">
      <c r="A4" s="24" t="s">
        <v>112</v>
      </c>
      <c r="B4" s="26" t="s">
        <v>68</v>
      </c>
      <c r="C4" s="27" t="n">
        <f aca="false">INT(Parâmetros!$C$4)-40+14/24</f>
        <v>46214.5833333333</v>
      </c>
      <c r="D4" s="27" t="n">
        <f aca="false">INT(Parâmetros!$C$4)-40+16.5/24</f>
        <v>46214.6875</v>
      </c>
      <c r="E4" s="24" t="s">
        <v>152</v>
      </c>
      <c r="F4" s="28" t="n">
        <f aca="false">IF($A4="","",IF($D4="",Parâmetros!$C$4,$D4))</f>
        <v>46214.6875</v>
      </c>
      <c r="G4" s="29" t="n">
        <f aca="false">IF($A4="","",IF($F4&lt;=$C4,0,($F4-$C4)*24))</f>
        <v>2.5</v>
      </c>
      <c r="H4" s="30" t="n">
        <f aca="false">IF($A4="","",MAX(Parâmetros!$C$4-Parâmetros!$C$5,N(IFERROR(INDEX(Ativos!$G$3:$G$102,MATCH($A4,Ativos!$A$3:$A$102,0)),0))))</f>
        <v>46164.0282736958</v>
      </c>
      <c r="I4" s="29" t="n">
        <f aca="false">IF($A4="","",MAX(0,(MIN($F4,Parâmetros!$C$4)-MAX($C4,$H4))*24))</f>
        <v>2.5</v>
      </c>
      <c r="J4" s="31" t="n">
        <f aca="false">IF($A4="","",IF($I4&gt;0,1,0))</f>
        <v>1</v>
      </c>
      <c r="K4" s="29" t="n">
        <f aca="false">IF($A4="","",IF(AND($D4&lt;&gt;"",$D4&gt;=$H4,$D4&lt;=Parâmetros!$C$4),$G4,""))</f>
        <v>2.5</v>
      </c>
      <c r="L4" s="32" t="str">
        <f aca="false">IF($A4="","",IF(SUMPRODUCT(($A$3:$A$302&lt;&gt;"")*($A$3:$A$302=$A4)*($C$3:$C$302&lt;$F4)*($F$3:$F$302&gt;$C4))&gt;1,"Sobrepõe","OK"))</f>
        <v>OK</v>
      </c>
    </row>
    <row r="5" customFormat="false" ht="18" hidden="false" customHeight="true" outlineLevel="0" collapsed="false">
      <c r="A5" s="24" t="s">
        <v>112</v>
      </c>
      <c r="B5" s="26" t="s">
        <v>63</v>
      </c>
      <c r="C5" s="27" t="n">
        <f aca="false">INT(Parâmetros!$C$4)-6+7.5/24</f>
        <v>46248.3125</v>
      </c>
      <c r="D5" s="27"/>
      <c r="E5" s="24" t="s">
        <v>153</v>
      </c>
      <c r="F5" s="28" t="n">
        <f aca="false">IF($A5="","",IF($D5="",Parâmetros!$C$4,$D5))</f>
        <v>46254.0282736958</v>
      </c>
      <c r="G5" s="29" t="n">
        <f aca="false">IF($A5="","",IF($F5&lt;=$C5,0,($F5-$C5)*24))</f>
        <v>137.17856869963</v>
      </c>
      <c r="H5" s="30" t="n">
        <f aca="false">IF($A5="","",MAX(Parâmetros!$C$4-Parâmetros!$C$5,N(IFERROR(INDEX(Ativos!$G$3:$G$102,MATCH($A5,Ativos!$A$3:$A$102,0)),0))))</f>
        <v>46164.0282736958</v>
      </c>
      <c r="I5" s="29" t="n">
        <f aca="false">IF($A5="","",MAX(0,(MIN($F5,Parâmetros!$C$4)-MAX($C5,$H5))*24))</f>
        <v>137.17856869963</v>
      </c>
      <c r="J5" s="31" t="n">
        <f aca="false">IF($A5="","",IF($I5&gt;0,1,0))</f>
        <v>1</v>
      </c>
      <c r="K5" s="29" t="str">
        <f aca="false">IF($A5="","",IF(AND($D5&lt;&gt;"",$D5&gt;=$H5,$D5&lt;=Parâmetros!$C$4),$G5,""))</f>
        <v/>
      </c>
      <c r="L5" s="32" t="str">
        <f aca="false">IF($A5="","",IF(SUMPRODUCT(($A$3:$A$302&lt;&gt;"")*($A$3:$A$302=$A5)*($C$3:$C$302&lt;$F5)*($F$3:$F$302&gt;$C5))&gt;1,"Sobrepõe","OK"))</f>
        <v>OK</v>
      </c>
    </row>
    <row r="6" customFormat="false" ht="18" hidden="false" customHeight="true" outlineLevel="0" collapsed="false">
      <c r="A6" s="24" t="s">
        <v>99</v>
      </c>
      <c r="B6" s="26" t="s">
        <v>68</v>
      </c>
      <c r="C6" s="27" t="n">
        <f aca="false">INT(Parâmetros!$C$4)-61+9/24</f>
        <v>46193.375</v>
      </c>
      <c r="D6" s="27" t="n">
        <f aca="false">INT(Parâmetros!$C$4)-61+12/24</f>
        <v>46193.5</v>
      </c>
      <c r="E6" s="24" t="s">
        <v>154</v>
      </c>
      <c r="F6" s="28" t="n">
        <f aca="false">IF($A6="","",IF($D6="",Parâmetros!$C$4,$D6))</f>
        <v>46193.5</v>
      </c>
      <c r="G6" s="29" t="n">
        <f aca="false">IF($A6="","",IF($F6&lt;=$C6,0,($F6-$C6)*24))</f>
        <v>3</v>
      </c>
      <c r="H6" s="30" t="n">
        <f aca="false">IF($A6="","",MAX(Parâmetros!$C$4-Parâmetros!$C$5,N(IFERROR(INDEX(Ativos!$G$3:$G$102,MATCH($A6,Ativos!$A$3:$A$102,0)),0))))</f>
        <v>46164.0282736958</v>
      </c>
      <c r="I6" s="29" t="n">
        <f aca="false">IF($A6="","",MAX(0,(MIN($F6,Parâmetros!$C$4)-MAX($C6,$H6))*24))</f>
        <v>3</v>
      </c>
      <c r="J6" s="31" t="n">
        <f aca="false">IF($A6="","",IF($I6&gt;0,1,0))</f>
        <v>1</v>
      </c>
      <c r="K6" s="29" t="n">
        <f aca="false">IF($A6="","",IF(AND($D6&lt;&gt;"",$D6&gt;=$H6,$D6&lt;=Parâmetros!$C$4),$G6,""))</f>
        <v>3</v>
      </c>
      <c r="L6" s="32" t="str">
        <f aca="false">IF($A6="","",IF(SUMPRODUCT(($A$3:$A$302&lt;&gt;"")*($A$3:$A$302=$A6)*($C$3:$C$302&lt;$F6)*($F$3:$F$302&gt;$C6))&gt;1,"Sobrepõe","OK"))</f>
        <v>OK</v>
      </c>
    </row>
    <row r="7" customFormat="false" ht="18" hidden="false" customHeight="true" outlineLevel="0" collapsed="false">
      <c r="A7" s="24" t="s">
        <v>99</v>
      </c>
      <c r="B7" s="26" t="s">
        <v>63</v>
      </c>
      <c r="C7" s="27" t="n">
        <f aca="false">INT(Parâmetros!$C$4)-21+8/24</f>
        <v>46233.3333333333</v>
      </c>
      <c r="D7" s="27" t="n">
        <f aca="false">INT(Parâmetros!$C$4)-20+16/24</f>
        <v>46234.6666666667</v>
      </c>
      <c r="E7" s="24" t="s">
        <v>155</v>
      </c>
      <c r="F7" s="28" t="n">
        <f aca="false">IF($A7="","",IF($D7="",Parâmetros!$C$4,$D7))</f>
        <v>46234.6666666667</v>
      </c>
      <c r="G7" s="29" t="n">
        <f aca="false">IF($A7="","",IF($F7&lt;=$C7,0,($F7-$C7)*24))</f>
        <v>32</v>
      </c>
      <c r="H7" s="30" t="n">
        <f aca="false">IF($A7="","",MAX(Parâmetros!$C$4-Parâmetros!$C$5,N(IFERROR(INDEX(Ativos!$G$3:$G$102,MATCH($A7,Ativos!$A$3:$A$102,0)),0))))</f>
        <v>46164.0282736958</v>
      </c>
      <c r="I7" s="29" t="n">
        <f aca="false">IF($A7="","",MAX(0,(MIN($F7,Parâmetros!$C$4)-MAX($C7,$H7))*24))</f>
        <v>32</v>
      </c>
      <c r="J7" s="31" t="n">
        <f aca="false">IF($A7="","",IF($I7&gt;0,1,0))</f>
        <v>1</v>
      </c>
      <c r="K7" s="29" t="n">
        <f aca="false">IF($A7="","",IF(AND($D7&lt;&gt;"",$D7&gt;=$H7,$D7&lt;=Parâmetros!$C$4),$G7,""))</f>
        <v>32</v>
      </c>
      <c r="L7" s="32" t="str">
        <f aca="false">IF($A7="","",IF(SUMPRODUCT(($A$3:$A$302&lt;&gt;"")*($A$3:$A$302=$A7)*($C$3:$C$302&lt;$F7)*($F$3:$F$302&gt;$C7))&gt;1,"Sobrepõe","OK"))</f>
        <v>OK</v>
      </c>
    </row>
    <row r="8" customFormat="false" ht="18" hidden="false" customHeight="true" outlineLevel="0" collapsed="false">
      <c r="A8" s="24" t="s">
        <v>118</v>
      </c>
      <c r="B8" s="26" t="s">
        <v>68</v>
      </c>
      <c r="C8" s="27" t="n">
        <f aca="false">INT(Parâmetros!$C$4)-55+13/24</f>
        <v>46199.5416666667</v>
      </c>
      <c r="D8" s="27" t="n">
        <f aca="false">INT(Parâmetros!$C$4)-55+15.5/24</f>
        <v>46199.6458333333</v>
      </c>
      <c r="E8" s="24" t="s">
        <v>156</v>
      </c>
      <c r="F8" s="28" t="n">
        <f aca="false">IF($A8="","",IF($D8="",Parâmetros!$C$4,$D8))</f>
        <v>46199.6458333333</v>
      </c>
      <c r="G8" s="29" t="n">
        <f aca="false">IF($A8="","",IF($F8&lt;=$C8,0,($F8-$C8)*24))</f>
        <v>2.5</v>
      </c>
      <c r="H8" s="30" t="n">
        <f aca="false">IF($A8="","",MAX(Parâmetros!$C$4-Parâmetros!$C$5,N(IFERROR(INDEX(Ativos!$G$3:$G$102,MATCH($A8,Ativos!$A$3:$A$102,0)),0))))</f>
        <v>46164.0282736958</v>
      </c>
      <c r="I8" s="29" t="n">
        <f aca="false">IF($A8="","",MAX(0,(MIN($F8,Parâmetros!$C$4)-MAX($C8,$H8))*24))</f>
        <v>2.5</v>
      </c>
      <c r="J8" s="31" t="n">
        <f aca="false">IF($A8="","",IF($I8&gt;0,1,0))</f>
        <v>1</v>
      </c>
      <c r="K8" s="29" t="n">
        <f aca="false">IF($A8="","",IF(AND($D8&lt;&gt;"",$D8&gt;=$H8,$D8&lt;=Parâmetros!$C$4),$G8,""))</f>
        <v>2.5</v>
      </c>
      <c r="L8" s="32" t="str">
        <f aca="false">IF($A8="","",IF(SUMPRODUCT(($A$3:$A$302&lt;&gt;"")*($A$3:$A$302=$A8)*($C$3:$C$302&lt;$F8)*($F$3:$F$302&gt;$C8))&gt;1,"Sobrepõe","OK"))</f>
        <v>OK</v>
      </c>
    </row>
    <row r="9" customFormat="false" ht="18" hidden="false" customHeight="true" outlineLevel="0" collapsed="false">
      <c r="A9" s="24" t="s">
        <v>118</v>
      </c>
      <c r="B9" s="26" t="s">
        <v>68</v>
      </c>
      <c r="C9" s="27" t="n">
        <f aca="false">INT(Parâmetros!$C$4)-12+10/24</f>
        <v>46242.4166666667</v>
      </c>
      <c r="D9" s="27" t="n">
        <f aca="false">INT(Parâmetros!$C$4)-12+11/24</f>
        <v>46242.4583333333</v>
      </c>
      <c r="E9" s="24" t="s">
        <v>157</v>
      </c>
      <c r="F9" s="28" t="n">
        <f aca="false">IF($A9="","",IF($D9="",Parâmetros!$C$4,$D9))</f>
        <v>46242.4583333333</v>
      </c>
      <c r="G9" s="29" t="n">
        <f aca="false">IF($A9="","",IF($F9&lt;=$C9,0,($F9-$C9)*24))</f>
        <v>1</v>
      </c>
      <c r="H9" s="30" t="n">
        <f aca="false">IF($A9="","",MAX(Parâmetros!$C$4-Parâmetros!$C$5,N(IFERROR(INDEX(Ativos!$G$3:$G$102,MATCH($A9,Ativos!$A$3:$A$102,0)),0))))</f>
        <v>46164.0282736958</v>
      </c>
      <c r="I9" s="29" t="n">
        <f aca="false">IF($A9="","",MAX(0,(MIN($F9,Parâmetros!$C$4)-MAX($C9,$H9))*24))</f>
        <v>1</v>
      </c>
      <c r="J9" s="31" t="n">
        <f aca="false">IF($A9="","",IF($I9&gt;0,1,0))</f>
        <v>1</v>
      </c>
      <c r="K9" s="29" t="n">
        <f aca="false">IF($A9="","",IF(AND($D9&lt;&gt;"",$D9&gt;=$H9,$D9&lt;=Parâmetros!$C$4),$G9,""))</f>
        <v>1</v>
      </c>
      <c r="L9" s="32" t="str">
        <f aca="false">IF($A9="","",IF(SUMPRODUCT(($A$3:$A$302&lt;&gt;"")*($A$3:$A$302=$A9)*($C$3:$C$302&lt;$F9)*($F$3:$F$302&gt;$C9))&gt;1,"Sobrepõe","OK"))</f>
        <v>OK</v>
      </c>
    </row>
    <row r="10" customFormat="false" ht="18" hidden="false" customHeight="true" outlineLevel="0" collapsed="false">
      <c r="A10" s="24" t="s">
        <v>127</v>
      </c>
      <c r="B10" s="26" t="s">
        <v>68</v>
      </c>
      <c r="C10" s="27" t="n">
        <f aca="false">INT(Parâmetros!$C$4)-30+9.5/24</f>
        <v>46224.3958333333</v>
      </c>
      <c r="D10" s="27"/>
      <c r="E10" s="24" t="s">
        <v>158</v>
      </c>
      <c r="F10" s="28" t="n">
        <f aca="false">IF($A10="","",IF($D10="",Parâmetros!$C$4,$D10))</f>
        <v>46254.0282736958</v>
      </c>
      <c r="G10" s="29" t="n">
        <f aca="false">IF($A10="","",IF($F10&lt;=$C10,0,($F10-$C10)*24))</f>
        <v>711.178568699572</v>
      </c>
      <c r="H10" s="30" t="n">
        <f aca="false">IF($A10="","",MAX(Parâmetros!$C$4-Parâmetros!$C$5,N(IFERROR(INDEX(Ativos!$G$3:$G$102,MATCH($A10,Ativos!$A$3:$A$102,0)),0))))</f>
        <v>46164.0282736958</v>
      </c>
      <c r="I10" s="29" t="n">
        <f aca="false">IF($A10="","",MAX(0,(MIN($F10,Parâmetros!$C$4)-MAX($C10,$H10))*24))</f>
        <v>711.178568699572</v>
      </c>
      <c r="J10" s="31" t="n">
        <f aca="false">IF($A10="","",IF($I10&gt;0,1,0))</f>
        <v>1</v>
      </c>
      <c r="K10" s="29" t="str">
        <f aca="false">IF($A10="","",IF(AND($D10&lt;&gt;"",$D10&gt;=$H10,$D10&lt;=Parâmetros!$C$4),$G10,""))</f>
        <v/>
      </c>
      <c r="L10" s="32" t="str">
        <f aca="false">IF($A10="","",IF(SUMPRODUCT(($A$3:$A$302&lt;&gt;"")*($A$3:$A$302=$A10)*($C$3:$C$302&lt;$F10)*($F$3:$F$302&gt;$C10))&gt;1,"Sobrepõe","OK"))</f>
        <v>OK</v>
      </c>
    </row>
    <row r="11" customFormat="false" ht="18" hidden="false" customHeight="true" outlineLevel="0" collapsed="false">
      <c r="A11" s="24" t="s">
        <v>133</v>
      </c>
      <c r="B11" s="26" t="s">
        <v>63</v>
      </c>
      <c r="C11" s="27" t="n">
        <f aca="false">INT(Parâmetros!$C$4)-44+8/24</f>
        <v>46210.3333333333</v>
      </c>
      <c r="D11" s="27" t="n">
        <f aca="false">INT(Parâmetros!$C$4)-44+12/24</f>
        <v>46210.5</v>
      </c>
      <c r="E11" s="24" t="s">
        <v>159</v>
      </c>
      <c r="F11" s="28" t="n">
        <f aca="false">IF($A11="","",IF($D11="",Parâmetros!$C$4,$D11))</f>
        <v>46210.5</v>
      </c>
      <c r="G11" s="29" t="n">
        <f aca="false">IF($A11="","",IF($F11&lt;=$C11,0,($F11-$C11)*24))</f>
        <v>4</v>
      </c>
      <c r="H11" s="30" t="n">
        <f aca="false">IF($A11="","",MAX(Parâmetros!$C$4-Parâmetros!$C$5,N(IFERROR(INDEX(Ativos!$G$3:$G$102,MATCH($A11,Ativos!$A$3:$A$102,0)),0))))</f>
        <v>46164.0282736958</v>
      </c>
      <c r="I11" s="29" t="n">
        <f aca="false">IF($A11="","",MAX(0,(MIN($F11,Parâmetros!$C$4)-MAX($C11,$H11))*24))</f>
        <v>4</v>
      </c>
      <c r="J11" s="31" t="n">
        <f aca="false">IF($A11="","",IF($I11&gt;0,1,0))</f>
        <v>1</v>
      </c>
      <c r="K11" s="29" t="n">
        <f aca="false">IF($A11="","",IF(AND($D11&lt;&gt;"",$D11&gt;=$H11,$D11&lt;=Parâmetros!$C$4),$G11,""))</f>
        <v>4</v>
      </c>
      <c r="L11" s="32" t="str">
        <f aca="false">IF($A11="","",IF(SUMPRODUCT(($A$3:$A$302&lt;&gt;"")*($A$3:$A$302=$A11)*($C$3:$C$302&lt;$F11)*($F$3:$F$302&gt;$C11))&gt;1,"Sobrepõe","OK"))</f>
        <v>OK</v>
      </c>
    </row>
    <row r="12" customFormat="false" ht="18" hidden="false" customHeight="true" outlineLevel="0" collapsed="false">
      <c r="A12" s="24" t="s">
        <v>90</v>
      </c>
      <c r="B12" s="26" t="s">
        <v>68</v>
      </c>
      <c r="C12" s="27" t="n">
        <f aca="false">INT(Parâmetros!$C$4)-66+6/24</f>
        <v>46188.25</v>
      </c>
      <c r="D12" s="27" t="n">
        <f aca="false">INT(Parâmetros!$C$4)-65+18/24</f>
        <v>46189.75</v>
      </c>
      <c r="E12" s="24" t="s">
        <v>160</v>
      </c>
      <c r="F12" s="28" t="n">
        <f aca="false">IF($A12="","",IF($D12="",Parâmetros!$C$4,$D12))</f>
        <v>46189.75</v>
      </c>
      <c r="G12" s="29" t="n">
        <f aca="false">IF($A12="","",IF($F12&lt;=$C12,0,($F12-$C12)*24))</f>
        <v>36</v>
      </c>
      <c r="H12" s="30" t="n">
        <f aca="false">IF($A12="","",MAX(Parâmetros!$C$4-Parâmetros!$C$5,N(IFERROR(INDEX(Ativos!$G$3:$G$102,MATCH($A12,Ativos!$A$3:$A$102,0)),0))))</f>
        <v>46164.0282736958</v>
      </c>
      <c r="I12" s="29" t="n">
        <f aca="false">IF($A12="","",MAX(0,(MIN($F12,Parâmetros!$C$4)-MAX($C12,$H12))*24))</f>
        <v>36</v>
      </c>
      <c r="J12" s="31" t="n">
        <f aca="false">IF($A12="","",IF($I12&gt;0,1,0))</f>
        <v>1</v>
      </c>
      <c r="K12" s="29" t="n">
        <f aca="false">IF($A12="","",IF(AND($D12&lt;&gt;"",$D12&gt;=$H12,$D12&lt;=Parâmetros!$C$4),$G12,""))</f>
        <v>36</v>
      </c>
      <c r="L12" s="32" t="str">
        <f aca="false">IF($A12="","",IF(SUMPRODUCT(($A$3:$A$302&lt;&gt;"")*($A$3:$A$302=$A12)*($C$3:$C$302&lt;$F12)*($F$3:$F$302&gt;$C12))&gt;1,"Sobrepõe","OK"))</f>
        <v>OK</v>
      </c>
    </row>
    <row r="13" customFormat="false" ht="18" hidden="false" customHeight="true" outlineLevel="0" collapsed="false">
      <c r="A13" s="24" t="s">
        <v>90</v>
      </c>
      <c r="B13" s="26" t="s">
        <v>63</v>
      </c>
      <c r="C13" s="27" t="n">
        <f aca="false">INT(Parâmetros!$C$4)-33+8/24</f>
        <v>46221.3333333333</v>
      </c>
      <c r="D13" s="27" t="n">
        <f aca="false">INT(Parâmetros!$C$4)-33+14/24</f>
        <v>46221.5833333333</v>
      </c>
      <c r="E13" s="24" t="s">
        <v>161</v>
      </c>
      <c r="F13" s="28" t="n">
        <f aca="false">IF($A13="","",IF($D13="",Parâmetros!$C$4,$D13))</f>
        <v>46221.5833333333</v>
      </c>
      <c r="G13" s="29" t="n">
        <f aca="false">IF($A13="","",IF($F13&lt;=$C13,0,($F13-$C13)*24))</f>
        <v>6</v>
      </c>
      <c r="H13" s="30" t="n">
        <f aca="false">IF($A13="","",MAX(Parâmetros!$C$4-Parâmetros!$C$5,N(IFERROR(INDEX(Ativos!$G$3:$G$102,MATCH($A13,Ativos!$A$3:$A$102,0)),0))))</f>
        <v>46164.0282736958</v>
      </c>
      <c r="I13" s="29" t="n">
        <f aca="false">IF($A13="","",MAX(0,(MIN($F13,Parâmetros!$C$4)-MAX($C13,$H13))*24))</f>
        <v>6</v>
      </c>
      <c r="J13" s="31" t="n">
        <f aca="false">IF($A13="","",IF($I13&gt;0,1,0))</f>
        <v>1</v>
      </c>
      <c r="K13" s="29" t="n">
        <f aca="false">IF($A13="","",IF(AND($D13&lt;&gt;"",$D13&gt;=$H13,$D13&lt;=Parâmetros!$C$4),$G13,""))</f>
        <v>6</v>
      </c>
      <c r="L13" s="32" t="str">
        <f aca="false">IF($A13="","",IF(SUMPRODUCT(($A$3:$A$302&lt;&gt;"")*($A$3:$A$302=$A13)*($C$3:$C$302&lt;$F13)*($F$3:$F$302&gt;$C13))&gt;1,"Sobrepõe","OK"))</f>
        <v>OK</v>
      </c>
    </row>
    <row r="14" customFormat="false" ht="18" hidden="false" customHeight="true" outlineLevel="0" collapsed="false">
      <c r="A14" s="24" t="s">
        <v>90</v>
      </c>
      <c r="B14" s="26" t="s">
        <v>68</v>
      </c>
      <c r="C14" s="27" t="n">
        <f aca="false">INT(Parâmetros!$C$4)-9+22/24</f>
        <v>46245.9166666667</v>
      </c>
      <c r="D14" s="27" t="n">
        <f aca="false">INT(Parâmetros!$C$4)-9+23.5/24</f>
        <v>46245.9791666667</v>
      </c>
      <c r="E14" s="24" t="s">
        <v>162</v>
      </c>
      <c r="F14" s="28" t="n">
        <f aca="false">IF($A14="","",IF($D14="",Parâmetros!$C$4,$D14))</f>
        <v>46245.9791666667</v>
      </c>
      <c r="G14" s="29" t="n">
        <f aca="false">IF($A14="","",IF($F14&lt;=$C14,0,($F14-$C14)*24))</f>
        <v>1.5</v>
      </c>
      <c r="H14" s="30" t="n">
        <f aca="false">IF($A14="","",MAX(Parâmetros!$C$4-Parâmetros!$C$5,N(IFERROR(INDEX(Ativos!$G$3:$G$102,MATCH($A14,Ativos!$A$3:$A$102,0)),0))))</f>
        <v>46164.0282736958</v>
      </c>
      <c r="I14" s="29" t="n">
        <f aca="false">IF($A14="","",MAX(0,(MIN($F14,Parâmetros!$C$4)-MAX($C14,$H14))*24))</f>
        <v>1.5</v>
      </c>
      <c r="J14" s="31" t="n">
        <f aca="false">IF($A14="","",IF($I14&gt;0,1,0))</f>
        <v>1</v>
      </c>
      <c r="K14" s="29" t="n">
        <f aca="false">IF($A14="","",IF(AND($D14&lt;&gt;"",$D14&gt;=$H14,$D14&lt;=Parâmetros!$C$4),$G14,""))</f>
        <v>1.5</v>
      </c>
      <c r="L14" s="32" t="str">
        <f aca="false">IF($A14="","",IF(SUMPRODUCT(($A$3:$A$302&lt;&gt;"")*($A$3:$A$302=$A14)*($C$3:$C$302&lt;$F14)*($F$3:$F$302&gt;$C14))&gt;1,"Sobrepõe","OK"))</f>
        <v>OK</v>
      </c>
    </row>
    <row r="15" customFormat="false" ht="18" hidden="false" customHeight="true" outlineLevel="0" collapsed="false">
      <c r="A15" s="24" t="s">
        <v>123</v>
      </c>
      <c r="B15" s="26" t="s">
        <v>63</v>
      </c>
      <c r="C15" s="27" t="n">
        <f aca="false">INT(Parâmetros!$C$4)-50+8/24</f>
        <v>46204.3333333333</v>
      </c>
      <c r="D15" s="27" t="n">
        <f aca="false">INT(Parâmetros!$C$4)-50+10.5/24</f>
        <v>46204.4375</v>
      </c>
      <c r="E15" s="24" t="s">
        <v>163</v>
      </c>
      <c r="F15" s="28" t="n">
        <f aca="false">IF($A15="","",IF($D15="",Parâmetros!$C$4,$D15))</f>
        <v>46204.4375</v>
      </c>
      <c r="G15" s="29" t="n">
        <f aca="false">IF($A15="","",IF($F15&lt;=$C15,0,($F15-$C15)*24))</f>
        <v>2.5</v>
      </c>
      <c r="H15" s="30" t="n">
        <f aca="false">IF($A15="","",MAX(Parâmetros!$C$4-Parâmetros!$C$5,N(IFERROR(INDEX(Ativos!$G$3:$G$102,MATCH($A15,Ativos!$A$3:$A$102,0)),0))))</f>
        <v>46164.0282736958</v>
      </c>
      <c r="I15" s="29" t="n">
        <f aca="false">IF($A15="","",MAX(0,(MIN($F15,Parâmetros!$C$4)-MAX($C15,$H15))*24))</f>
        <v>2.5</v>
      </c>
      <c r="J15" s="31" t="n">
        <f aca="false">IF($A15="","",IF($I15&gt;0,1,0))</f>
        <v>1</v>
      </c>
      <c r="K15" s="29" t="n">
        <f aca="false">IF($A15="","",IF(AND($D15&lt;&gt;"",$D15&gt;=$H15,$D15&lt;=Parâmetros!$C$4),$G15,""))</f>
        <v>2.5</v>
      </c>
      <c r="L15" s="32" t="str">
        <f aca="false">IF($A15="","",IF(SUMPRODUCT(($A$3:$A$302&lt;&gt;"")*($A$3:$A$302=$A15)*($C$3:$C$302&lt;$F15)*($F$3:$F$302&gt;$C15))&gt;1,"Sobrepõe","OK"))</f>
        <v>OK</v>
      </c>
    </row>
    <row r="16" customFormat="false" ht="18" hidden="false" customHeight="true" outlineLevel="0" collapsed="false">
      <c r="A16" s="24" t="s">
        <v>107</v>
      </c>
      <c r="B16" s="26" t="s">
        <v>68</v>
      </c>
      <c r="C16" s="27" t="n">
        <f aca="false">INT(Parâmetros!$C$4)-18+15/24</f>
        <v>46236.625</v>
      </c>
      <c r="D16" s="27" t="n">
        <f aca="false">INT(Parâmetros!$C$4)-18+16/24</f>
        <v>46236.6666666667</v>
      </c>
      <c r="E16" s="24" t="s">
        <v>164</v>
      </c>
      <c r="F16" s="28" t="n">
        <f aca="false">IF($A16="","",IF($D16="",Parâmetros!$C$4,$D16))</f>
        <v>46236.6666666667</v>
      </c>
      <c r="G16" s="29" t="n">
        <f aca="false">IF($A16="","",IF($F16&lt;=$C16,0,($F16-$C16)*24))</f>
        <v>1</v>
      </c>
      <c r="H16" s="30" t="n">
        <f aca="false">IF($A16="","",MAX(Parâmetros!$C$4-Parâmetros!$C$5,N(IFERROR(INDEX(Ativos!$G$3:$G$102,MATCH($A16,Ativos!$A$3:$A$102,0)),0))))</f>
        <v>46209</v>
      </c>
      <c r="I16" s="29" t="n">
        <f aca="false">IF($A16="","",MAX(0,(MIN($F16,Parâmetros!$C$4)-MAX($C16,$H16))*24))</f>
        <v>1</v>
      </c>
      <c r="J16" s="31" t="n">
        <f aca="false">IF($A16="","",IF($I16&gt;0,1,0))</f>
        <v>1</v>
      </c>
      <c r="K16" s="29" t="n">
        <f aca="false">IF($A16="","",IF(AND($D16&lt;&gt;"",$D16&gt;=$H16,$D16&lt;=Parâmetros!$C$4),$G16,""))</f>
        <v>1</v>
      </c>
      <c r="L16" s="32" t="str">
        <f aca="false">IF($A16="","",IF(SUMPRODUCT(($A$3:$A$302&lt;&gt;"")*($A$3:$A$302=$A16)*($C$3:$C$302&lt;$F16)*($F$3:$F$302&gt;$C16))&gt;1,"Sobrepõe","OK"))</f>
        <v>OK</v>
      </c>
    </row>
    <row r="17" customFormat="false" ht="18" hidden="false" customHeight="true" outlineLevel="0" collapsed="false">
      <c r="A17" s="24"/>
      <c r="B17" s="26"/>
      <c r="C17" s="27"/>
      <c r="D17" s="27"/>
      <c r="E17" s="24"/>
      <c r="F17" s="28" t="str">
        <f aca="false">IF($A17="","",IF($D17="",Parâmetros!$C$4,$D17))</f>
        <v/>
      </c>
      <c r="G17" s="29" t="str">
        <f aca="false">IF($A17="","",IF($F17&lt;=$C17,0,($F17-$C17)*24))</f>
        <v/>
      </c>
      <c r="H17" s="30" t="str">
        <f aca="false">IF($A17="","",MAX(Parâmetros!$C$4-Parâmetros!$C$5,N(IFERROR(INDEX(Ativos!$G$3:$G$102,MATCH($A17,Ativos!$A$3:$A$102,0)),0))))</f>
        <v/>
      </c>
      <c r="I17" s="29" t="str">
        <f aca="false">IF($A17="","",MAX(0,(MIN($F17,Parâmetros!$C$4)-MAX($C17,$H17))*24))</f>
        <v/>
      </c>
      <c r="J17" s="31" t="str">
        <f aca="false">IF($A17="","",IF($I17&gt;0,1,0))</f>
        <v/>
      </c>
      <c r="K17" s="29" t="str">
        <f aca="false">IF($A17="","",IF(AND($D17&lt;&gt;"",$D17&gt;=$H17,$D17&lt;=Parâmetros!$C$4),$G17,""))</f>
        <v/>
      </c>
      <c r="L17" s="32" t="str">
        <f aca="false">IF($A17="","",IF(SUMPRODUCT(($A$3:$A$302&lt;&gt;"")*($A$3:$A$302=$A17)*($C$3:$C$302&lt;$F17)*($F$3:$F$302&gt;$C17))&gt;1,"Sobrepõe","OK"))</f>
        <v/>
      </c>
    </row>
    <row r="18" customFormat="false" ht="18" hidden="false" customHeight="true" outlineLevel="0" collapsed="false">
      <c r="A18" s="24"/>
      <c r="B18" s="26"/>
      <c r="C18" s="27"/>
      <c r="D18" s="27"/>
      <c r="E18" s="24"/>
      <c r="F18" s="28" t="str">
        <f aca="false">IF($A18="","",IF($D18="",Parâmetros!$C$4,$D18))</f>
        <v/>
      </c>
      <c r="G18" s="29" t="str">
        <f aca="false">IF($A18="","",IF($F18&lt;=$C18,0,($F18-$C18)*24))</f>
        <v/>
      </c>
      <c r="H18" s="30" t="str">
        <f aca="false">IF($A18="","",MAX(Parâmetros!$C$4-Parâmetros!$C$5,N(IFERROR(INDEX(Ativos!$G$3:$G$102,MATCH($A18,Ativos!$A$3:$A$102,0)),0))))</f>
        <v/>
      </c>
      <c r="I18" s="29" t="str">
        <f aca="false">IF($A18="","",MAX(0,(MIN($F18,Parâmetros!$C$4)-MAX($C18,$H18))*24))</f>
        <v/>
      </c>
      <c r="J18" s="31" t="str">
        <f aca="false">IF($A18="","",IF($I18&gt;0,1,0))</f>
        <v/>
      </c>
      <c r="K18" s="29" t="str">
        <f aca="false">IF($A18="","",IF(AND($D18&lt;&gt;"",$D18&gt;=$H18,$D18&lt;=Parâmetros!$C$4),$G18,""))</f>
        <v/>
      </c>
      <c r="L18" s="32" t="str">
        <f aca="false">IF($A18="","",IF(SUMPRODUCT(($A$3:$A$302&lt;&gt;"")*($A$3:$A$302=$A18)*($C$3:$C$302&lt;$F18)*($F$3:$F$302&gt;$C18))&gt;1,"Sobrepõe","OK"))</f>
        <v/>
      </c>
    </row>
    <row r="19" customFormat="false" ht="18" hidden="false" customHeight="true" outlineLevel="0" collapsed="false">
      <c r="A19" s="24"/>
      <c r="B19" s="26"/>
      <c r="C19" s="27"/>
      <c r="D19" s="27"/>
      <c r="E19" s="24"/>
      <c r="F19" s="28" t="str">
        <f aca="false">IF($A19="","",IF($D19="",Parâmetros!$C$4,$D19))</f>
        <v/>
      </c>
      <c r="G19" s="29" t="str">
        <f aca="false">IF($A19="","",IF($F19&lt;=$C19,0,($F19-$C19)*24))</f>
        <v/>
      </c>
      <c r="H19" s="30" t="str">
        <f aca="false">IF($A19="","",MAX(Parâmetros!$C$4-Parâmetros!$C$5,N(IFERROR(INDEX(Ativos!$G$3:$G$102,MATCH($A19,Ativos!$A$3:$A$102,0)),0))))</f>
        <v/>
      </c>
      <c r="I19" s="29" t="str">
        <f aca="false">IF($A19="","",MAX(0,(MIN($F19,Parâmetros!$C$4)-MAX($C19,$H19))*24))</f>
        <v/>
      </c>
      <c r="J19" s="31" t="str">
        <f aca="false">IF($A19="","",IF($I19&gt;0,1,0))</f>
        <v/>
      </c>
      <c r="K19" s="29" t="str">
        <f aca="false">IF($A19="","",IF(AND($D19&lt;&gt;"",$D19&gt;=$H19,$D19&lt;=Parâmetros!$C$4),$G19,""))</f>
        <v/>
      </c>
      <c r="L19" s="32" t="str">
        <f aca="false">IF($A19="","",IF(SUMPRODUCT(($A$3:$A$302&lt;&gt;"")*($A$3:$A$302=$A19)*($C$3:$C$302&lt;$F19)*($F$3:$F$302&gt;$C19))&gt;1,"Sobrepõe","OK"))</f>
        <v/>
      </c>
    </row>
    <row r="20" customFormat="false" ht="18" hidden="false" customHeight="true" outlineLevel="0" collapsed="false">
      <c r="A20" s="24"/>
      <c r="B20" s="26"/>
      <c r="C20" s="27"/>
      <c r="D20" s="27"/>
      <c r="E20" s="24"/>
      <c r="F20" s="28" t="str">
        <f aca="false">IF($A20="","",IF($D20="",Parâmetros!$C$4,$D20))</f>
        <v/>
      </c>
      <c r="G20" s="29" t="str">
        <f aca="false">IF($A20="","",IF($F20&lt;=$C20,0,($F20-$C20)*24))</f>
        <v/>
      </c>
      <c r="H20" s="30" t="str">
        <f aca="false">IF($A20="","",MAX(Parâmetros!$C$4-Parâmetros!$C$5,N(IFERROR(INDEX(Ativos!$G$3:$G$102,MATCH($A20,Ativos!$A$3:$A$102,0)),0))))</f>
        <v/>
      </c>
      <c r="I20" s="29" t="str">
        <f aca="false">IF($A20="","",MAX(0,(MIN($F20,Parâmetros!$C$4)-MAX($C20,$H20))*24))</f>
        <v/>
      </c>
      <c r="J20" s="31" t="str">
        <f aca="false">IF($A20="","",IF($I20&gt;0,1,0))</f>
        <v/>
      </c>
      <c r="K20" s="29" t="str">
        <f aca="false">IF($A20="","",IF(AND($D20&lt;&gt;"",$D20&gt;=$H20,$D20&lt;=Parâmetros!$C$4),$G20,""))</f>
        <v/>
      </c>
      <c r="L20" s="32" t="str">
        <f aca="false">IF($A20="","",IF(SUMPRODUCT(($A$3:$A$302&lt;&gt;"")*($A$3:$A$302=$A20)*($C$3:$C$302&lt;$F20)*($F$3:$F$302&gt;$C20))&gt;1,"Sobrepõe","OK"))</f>
        <v/>
      </c>
    </row>
    <row r="21" customFormat="false" ht="18" hidden="false" customHeight="true" outlineLevel="0" collapsed="false">
      <c r="A21" s="24"/>
      <c r="B21" s="26"/>
      <c r="C21" s="27"/>
      <c r="D21" s="27"/>
      <c r="E21" s="24"/>
      <c r="F21" s="28" t="str">
        <f aca="false">IF($A21="","",IF($D21="",Parâmetros!$C$4,$D21))</f>
        <v/>
      </c>
      <c r="G21" s="29" t="str">
        <f aca="false">IF($A21="","",IF($F21&lt;=$C21,0,($F21-$C21)*24))</f>
        <v/>
      </c>
      <c r="H21" s="30" t="str">
        <f aca="false">IF($A21="","",MAX(Parâmetros!$C$4-Parâmetros!$C$5,N(IFERROR(INDEX(Ativos!$G$3:$G$102,MATCH($A21,Ativos!$A$3:$A$102,0)),0))))</f>
        <v/>
      </c>
      <c r="I21" s="29" t="str">
        <f aca="false">IF($A21="","",MAX(0,(MIN($F21,Parâmetros!$C$4)-MAX($C21,$H21))*24))</f>
        <v/>
      </c>
      <c r="J21" s="31" t="str">
        <f aca="false">IF($A21="","",IF($I21&gt;0,1,0))</f>
        <v/>
      </c>
      <c r="K21" s="29" t="str">
        <f aca="false">IF($A21="","",IF(AND($D21&lt;&gt;"",$D21&gt;=$H21,$D21&lt;=Parâmetros!$C$4),$G21,""))</f>
        <v/>
      </c>
      <c r="L21" s="32" t="str">
        <f aca="false">IF($A21="","",IF(SUMPRODUCT(($A$3:$A$302&lt;&gt;"")*($A$3:$A$302=$A21)*($C$3:$C$302&lt;$F21)*($F$3:$F$302&gt;$C21))&gt;1,"Sobrepõe","OK"))</f>
        <v/>
      </c>
    </row>
    <row r="22" customFormat="false" ht="18" hidden="false" customHeight="true" outlineLevel="0" collapsed="false">
      <c r="A22" s="24"/>
      <c r="B22" s="26"/>
      <c r="C22" s="27"/>
      <c r="D22" s="27"/>
      <c r="E22" s="24"/>
      <c r="F22" s="28" t="str">
        <f aca="false">IF($A22="","",IF($D22="",Parâmetros!$C$4,$D22))</f>
        <v/>
      </c>
      <c r="G22" s="29" t="str">
        <f aca="false">IF($A22="","",IF($F22&lt;=$C22,0,($F22-$C22)*24))</f>
        <v/>
      </c>
      <c r="H22" s="30" t="str">
        <f aca="false">IF($A22="","",MAX(Parâmetros!$C$4-Parâmetros!$C$5,N(IFERROR(INDEX(Ativos!$G$3:$G$102,MATCH($A22,Ativos!$A$3:$A$102,0)),0))))</f>
        <v/>
      </c>
      <c r="I22" s="29" t="str">
        <f aca="false">IF($A22="","",MAX(0,(MIN($F22,Parâmetros!$C$4)-MAX($C22,$H22))*24))</f>
        <v/>
      </c>
      <c r="J22" s="31" t="str">
        <f aca="false">IF($A22="","",IF($I22&gt;0,1,0))</f>
        <v/>
      </c>
      <c r="K22" s="29" t="str">
        <f aca="false">IF($A22="","",IF(AND($D22&lt;&gt;"",$D22&gt;=$H22,$D22&lt;=Parâmetros!$C$4),$G22,""))</f>
        <v/>
      </c>
      <c r="L22" s="32" t="str">
        <f aca="false">IF($A22="","",IF(SUMPRODUCT(($A$3:$A$302&lt;&gt;"")*($A$3:$A$302=$A22)*($C$3:$C$302&lt;$F22)*($F$3:$F$302&gt;$C22))&gt;1,"Sobrepõe","OK"))</f>
        <v/>
      </c>
    </row>
    <row r="23" customFormat="false" ht="18" hidden="false" customHeight="true" outlineLevel="0" collapsed="false">
      <c r="A23" s="24"/>
      <c r="B23" s="26"/>
      <c r="C23" s="27"/>
      <c r="D23" s="27"/>
      <c r="E23" s="24"/>
      <c r="F23" s="28" t="str">
        <f aca="false">IF($A23="","",IF($D23="",Parâmetros!$C$4,$D23))</f>
        <v/>
      </c>
      <c r="G23" s="29" t="str">
        <f aca="false">IF($A23="","",IF($F23&lt;=$C23,0,($F23-$C23)*24))</f>
        <v/>
      </c>
      <c r="H23" s="30" t="str">
        <f aca="false">IF($A23="","",MAX(Parâmetros!$C$4-Parâmetros!$C$5,N(IFERROR(INDEX(Ativos!$G$3:$G$102,MATCH($A23,Ativos!$A$3:$A$102,0)),0))))</f>
        <v/>
      </c>
      <c r="I23" s="29" t="str">
        <f aca="false">IF($A23="","",MAX(0,(MIN($F23,Parâmetros!$C$4)-MAX($C23,$H23))*24))</f>
        <v/>
      </c>
      <c r="J23" s="31" t="str">
        <f aca="false">IF($A23="","",IF($I23&gt;0,1,0))</f>
        <v/>
      </c>
      <c r="K23" s="29" t="str">
        <f aca="false">IF($A23="","",IF(AND($D23&lt;&gt;"",$D23&gt;=$H23,$D23&lt;=Parâmetros!$C$4),$G23,""))</f>
        <v/>
      </c>
      <c r="L23" s="32" t="str">
        <f aca="false">IF($A23="","",IF(SUMPRODUCT(($A$3:$A$302&lt;&gt;"")*($A$3:$A$302=$A23)*($C$3:$C$302&lt;$F23)*($F$3:$F$302&gt;$C23))&gt;1,"Sobrepõe","OK"))</f>
        <v/>
      </c>
    </row>
    <row r="24" customFormat="false" ht="18" hidden="false" customHeight="true" outlineLevel="0" collapsed="false">
      <c r="A24" s="24"/>
      <c r="B24" s="26"/>
      <c r="C24" s="27"/>
      <c r="D24" s="27"/>
      <c r="E24" s="24"/>
      <c r="F24" s="28" t="str">
        <f aca="false">IF($A24="","",IF($D24="",Parâmetros!$C$4,$D24))</f>
        <v/>
      </c>
      <c r="G24" s="29" t="str">
        <f aca="false">IF($A24="","",IF($F24&lt;=$C24,0,($F24-$C24)*24))</f>
        <v/>
      </c>
      <c r="H24" s="30" t="str">
        <f aca="false">IF($A24="","",MAX(Parâmetros!$C$4-Parâmetros!$C$5,N(IFERROR(INDEX(Ativos!$G$3:$G$102,MATCH($A24,Ativos!$A$3:$A$102,0)),0))))</f>
        <v/>
      </c>
      <c r="I24" s="29" t="str">
        <f aca="false">IF($A24="","",MAX(0,(MIN($F24,Parâmetros!$C$4)-MAX($C24,$H24))*24))</f>
        <v/>
      </c>
      <c r="J24" s="31" t="str">
        <f aca="false">IF($A24="","",IF($I24&gt;0,1,0))</f>
        <v/>
      </c>
      <c r="K24" s="29" t="str">
        <f aca="false">IF($A24="","",IF(AND($D24&lt;&gt;"",$D24&gt;=$H24,$D24&lt;=Parâmetros!$C$4),$G24,""))</f>
        <v/>
      </c>
      <c r="L24" s="32" t="str">
        <f aca="false">IF($A24="","",IF(SUMPRODUCT(($A$3:$A$302&lt;&gt;"")*($A$3:$A$302=$A24)*($C$3:$C$302&lt;$F24)*($F$3:$F$302&gt;$C24))&gt;1,"Sobrepõe","OK"))</f>
        <v/>
      </c>
    </row>
    <row r="25" customFormat="false" ht="18" hidden="false" customHeight="true" outlineLevel="0" collapsed="false">
      <c r="A25" s="24"/>
      <c r="B25" s="26"/>
      <c r="C25" s="27"/>
      <c r="D25" s="27"/>
      <c r="E25" s="24"/>
      <c r="F25" s="28" t="str">
        <f aca="false">IF($A25="","",IF($D25="",Parâmetros!$C$4,$D25))</f>
        <v/>
      </c>
      <c r="G25" s="29" t="str">
        <f aca="false">IF($A25="","",IF($F25&lt;=$C25,0,($F25-$C25)*24))</f>
        <v/>
      </c>
      <c r="H25" s="30" t="str">
        <f aca="false">IF($A25="","",MAX(Parâmetros!$C$4-Parâmetros!$C$5,N(IFERROR(INDEX(Ativos!$G$3:$G$102,MATCH($A25,Ativos!$A$3:$A$102,0)),0))))</f>
        <v/>
      </c>
      <c r="I25" s="29" t="str">
        <f aca="false">IF($A25="","",MAX(0,(MIN($F25,Parâmetros!$C$4)-MAX($C25,$H25))*24))</f>
        <v/>
      </c>
      <c r="J25" s="31" t="str">
        <f aca="false">IF($A25="","",IF($I25&gt;0,1,0))</f>
        <v/>
      </c>
      <c r="K25" s="29" t="str">
        <f aca="false">IF($A25="","",IF(AND($D25&lt;&gt;"",$D25&gt;=$H25,$D25&lt;=Parâmetros!$C$4),$G25,""))</f>
        <v/>
      </c>
      <c r="L25" s="32" t="str">
        <f aca="false">IF($A25="","",IF(SUMPRODUCT(($A$3:$A$302&lt;&gt;"")*($A$3:$A$302=$A25)*($C$3:$C$302&lt;$F25)*($F$3:$F$302&gt;$C25))&gt;1,"Sobrepõe","OK"))</f>
        <v/>
      </c>
    </row>
    <row r="26" customFormat="false" ht="18" hidden="false" customHeight="true" outlineLevel="0" collapsed="false">
      <c r="A26" s="24"/>
      <c r="B26" s="26"/>
      <c r="C26" s="27"/>
      <c r="D26" s="27"/>
      <c r="E26" s="24"/>
      <c r="F26" s="28" t="str">
        <f aca="false">IF($A26="","",IF($D26="",Parâmetros!$C$4,$D26))</f>
        <v/>
      </c>
      <c r="G26" s="29" t="str">
        <f aca="false">IF($A26="","",IF($F26&lt;=$C26,0,($F26-$C26)*24))</f>
        <v/>
      </c>
      <c r="H26" s="30" t="str">
        <f aca="false">IF($A26="","",MAX(Parâmetros!$C$4-Parâmetros!$C$5,N(IFERROR(INDEX(Ativos!$G$3:$G$102,MATCH($A26,Ativos!$A$3:$A$102,0)),0))))</f>
        <v/>
      </c>
      <c r="I26" s="29" t="str">
        <f aca="false">IF($A26="","",MAX(0,(MIN($F26,Parâmetros!$C$4)-MAX($C26,$H26))*24))</f>
        <v/>
      </c>
      <c r="J26" s="31" t="str">
        <f aca="false">IF($A26="","",IF($I26&gt;0,1,0))</f>
        <v/>
      </c>
      <c r="K26" s="29" t="str">
        <f aca="false">IF($A26="","",IF(AND($D26&lt;&gt;"",$D26&gt;=$H26,$D26&lt;=Parâmetros!$C$4),$G26,""))</f>
        <v/>
      </c>
      <c r="L26" s="32" t="str">
        <f aca="false">IF($A26="","",IF(SUMPRODUCT(($A$3:$A$302&lt;&gt;"")*($A$3:$A$302=$A26)*($C$3:$C$302&lt;$F26)*($F$3:$F$302&gt;$C26))&gt;1,"Sobrepõe","OK"))</f>
        <v/>
      </c>
    </row>
    <row r="27" customFormat="false" ht="18" hidden="false" customHeight="true" outlineLevel="0" collapsed="false">
      <c r="A27" s="24"/>
      <c r="B27" s="26"/>
      <c r="C27" s="27"/>
      <c r="D27" s="27"/>
      <c r="E27" s="24"/>
      <c r="F27" s="28" t="str">
        <f aca="false">IF($A27="","",IF($D27="",Parâmetros!$C$4,$D27))</f>
        <v/>
      </c>
      <c r="G27" s="29" t="str">
        <f aca="false">IF($A27="","",IF($F27&lt;=$C27,0,($F27-$C27)*24))</f>
        <v/>
      </c>
      <c r="H27" s="30" t="str">
        <f aca="false">IF($A27="","",MAX(Parâmetros!$C$4-Parâmetros!$C$5,N(IFERROR(INDEX(Ativos!$G$3:$G$102,MATCH($A27,Ativos!$A$3:$A$102,0)),0))))</f>
        <v/>
      </c>
      <c r="I27" s="29" t="str">
        <f aca="false">IF($A27="","",MAX(0,(MIN($F27,Parâmetros!$C$4)-MAX($C27,$H27))*24))</f>
        <v/>
      </c>
      <c r="J27" s="31" t="str">
        <f aca="false">IF($A27="","",IF($I27&gt;0,1,0))</f>
        <v/>
      </c>
      <c r="K27" s="29" t="str">
        <f aca="false">IF($A27="","",IF(AND($D27&lt;&gt;"",$D27&gt;=$H27,$D27&lt;=Parâmetros!$C$4),$G27,""))</f>
        <v/>
      </c>
      <c r="L27" s="32" t="str">
        <f aca="false">IF($A27="","",IF(SUMPRODUCT(($A$3:$A$302&lt;&gt;"")*($A$3:$A$302=$A27)*($C$3:$C$302&lt;$F27)*($F$3:$F$302&gt;$C27))&gt;1,"Sobrepõe","OK"))</f>
        <v/>
      </c>
    </row>
    <row r="28" customFormat="false" ht="18" hidden="false" customHeight="true" outlineLevel="0" collapsed="false">
      <c r="A28" s="24"/>
      <c r="B28" s="26"/>
      <c r="C28" s="27"/>
      <c r="D28" s="27"/>
      <c r="E28" s="24"/>
      <c r="F28" s="28" t="str">
        <f aca="false">IF($A28="","",IF($D28="",Parâmetros!$C$4,$D28))</f>
        <v/>
      </c>
      <c r="G28" s="29" t="str">
        <f aca="false">IF($A28="","",IF($F28&lt;=$C28,0,($F28-$C28)*24))</f>
        <v/>
      </c>
      <c r="H28" s="30" t="str">
        <f aca="false">IF($A28="","",MAX(Parâmetros!$C$4-Parâmetros!$C$5,N(IFERROR(INDEX(Ativos!$G$3:$G$102,MATCH($A28,Ativos!$A$3:$A$102,0)),0))))</f>
        <v/>
      </c>
      <c r="I28" s="29" t="str">
        <f aca="false">IF($A28="","",MAX(0,(MIN($F28,Parâmetros!$C$4)-MAX($C28,$H28))*24))</f>
        <v/>
      </c>
      <c r="J28" s="31" t="str">
        <f aca="false">IF($A28="","",IF($I28&gt;0,1,0))</f>
        <v/>
      </c>
      <c r="K28" s="29" t="str">
        <f aca="false">IF($A28="","",IF(AND($D28&lt;&gt;"",$D28&gt;=$H28,$D28&lt;=Parâmetros!$C$4),$G28,""))</f>
        <v/>
      </c>
      <c r="L28" s="32" t="str">
        <f aca="false">IF($A28="","",IF(SUMPRODUCT(($A$3:$A$302&lt;&gt;"")*($A$3:$A$302=$A28)*($C$3:$C$302&lt;$F28)*($F$3:$F$302&gt;$C28))&gt;1,"Sobrepõe","OK"))</f>
        <v/>
      </c>
    </row>
    <row r="29" customFormat="false" ht="18" hidden="false" customHeight="true" outlineLevel="0" collapsed="false">
      <c r="A29" s="24"/>
      <c r="B29" s="26"/>
      <c r="C29" s="27"/>
      <c r="D29" s="27"/>
      <c r="E29" s="24"/>
      <c r="F29" s="28" t="str">
        <f aca="false">IF($A29="","",IF($D29="",Parâmetros!$C$4,$D29))</f>
        <v/>
      </c>
      <c r="G29" s="29" t="str">
        <f aca="false">IF($A29="","",IF($F29&lt;=$C29,0,($F29-$C29)*24))</f>
        <v/>
      </c>
      <c r="H29" s="30" t="str">
        <f aca="false">IF($A29="","",MAX(Parâmetros!$C$4-Parâmetros!$C$5,N(IFERROR(INDEX(Ativos!$G$3:$G$102,MATCH($A29,Ativos!$A$3:$A$102,0)),0))))</f>
        <v/>
      </c>
      <c r="I29" s="29" t="str">
        <f aca="false">IF($A29="","",MAX(0,(MIN($F29,Parâmetros!$C$4)-MAX($C29,$H29))*24))</f>
        <v/>
      </c>
      <c r="J29" s="31" t="str">
        <f aca="false">IF($A29="","",IF($I29&gt;0,1,0))</f>
        <v/>
      </c>
      <c r="K29" s="29" t="str">
        <f aca="false">IF($A29="","",IF(AND($D29&lt;&gt;"",$D29&gt;=$H29,$D29&lt;=Parâmetros!$C$4),$G29,""))</f>
        <v/>
      </c>
      <c r="L29" s="32" t="str">
        <f aca="false">IF($A29="","",IF(SUMPRODUCT(($A$3:$A$302&lt;&gt;"")*($A$3:$A$302=$A29)*($C$3:$C$302&lt;$F29)*($F$3:$F$302&gt;$C29))&gt;1,"Sobrepõe","OK"))</f>
        <v/>
      </c>
    </row>
    <row r="30" customFormat="false" ht="18" hidden="false" customHeight="true" outlineLevel="0" collapsed="false">
      <c r="A30" s="24"/>
      <c r="B30" s="26"/>
      <c r="C30" s="27"/>
      <c r="D30" s="27"/>
      <c r="E30" s="24"/>
      <c r="F30" s="28" t="str">
        <f aca="false">IF($A30="","",IF($D30="",Parâmetros!$C$4,$D30))</f>
        <v/>
      </c>
      <c r="G30" s="29" t="str">
        <f aca="false">IF($A30="","",IF($F30&lt;=$C30,0,($F30-$C30)*24))</f>
        <v/>
      </c>
      <c r="H30" s="30" t="str">
        <f aca="false">IF($A30="","",MAX(Parâmetros!$C$4-Parâmetros!$C$5,N(IFERROR(INDEX(Ativos!$G$3:$G$102,MATCH($A30,Ativos!$A$3:$A$102,0)),0))))</f>
        <v/>
      </c>
      <c r="I30" s="29" t="str">
        <f aca="false">IF($A30="","",MAX(0,(MIN($F30,Parâmetros!$C$4)-MAX($C30,$H30))*24))</f>
        <v/>
      </c>
      <c r="J30" s="31" t="str">
        <f aca="false">IF($A30="","",IF($I30&gt;0,1,0))</f>
        <v/>
      </c>
      <c r="K30" s="29" t="str">
        <f aca="false">IF($A30="","",IF(AND($D30&lt;&gt;"",$D30&gt;=$H30,$D30&lt;=Parâmetros!$C$4),$G30,""))</f>
        <v/>
      </c>
      <c r="L30" s="32" t="str">
        <f aca="false">IF($A30="","",IF(SUMPRODUCT(($A$3:$A$302&lt;&gt;"")*($A$3:$A$302=$A30)*($C$3:$C$302&lt;$F30)*($F$3:$F$302&gt;$C30))&gt;1,"Sobrepõe","OK"))</f>
        <v/>
      </c>
    </row>
    <row r="31" customFormat="false" ht="18" hidden="false" customHeight="true" outlineLevel="0" collapsed="false">
      <c r="A31" s="24"/>
      <c r="B31" s="26"/>
      <c r="C31" s="27"/>
      <c r="D31" s="27"/>
      <c r="E31" s="24"/>
      <c r="F31" s="28" t="str">
        <f aca="false">IF($A31="","",IF($D31="",Parâmetros!$C$4,$D31))</f>
        <v/>
      </c>
      <c r="G31" s="29" t="str">
        <f aca="false">IF($A31="","",IF($F31&lt;=$C31,0,($F31-$C31)*24))</f>
        <v/>
      </c>
      <c r="H31" s="30" t="str">
        <f aca="false">IF($A31="","",MAX(Parâmetros!$C$4-Parâmetros!$C$5,N(IFERROR(INDEX(Ativos!$G$3:$G$102,MATCH($A31,Ativos!$A$3:$A$102,0)),0))))</f>
        <v/>
      </c>
      <c r="I31" s="29" t="str">
        <f aca="false">IF($A31="","",MAX(0,(MIN($F31,Parâmetros!$C$4)-MAX($C31,$H31))*24))</f>
        <v/>
      </c>
      <c r="J31" s="31" t="str">
        <f aca="false">IF($A31="","",IF($I31&gt;0,1,0))</f>
        <v/>
      </c>
      <c r="K31" s="29" t="str">
        <f aca="false">IF($A31="","",IF(AND($D31&lt;&gt;"",$D31&gt;=$H31,$D31&lt;=Parâmetros!$C$4),$G31,""))</f>
        <v/>
      </c>
      <c r="L31" s="32" t="str">
        <f aca="false">IF($A31="","",IF(SUMPRODUCT(($A$3:$A$302&lt;&gt;"")*($A$3:$A$302=$A31)*($C$3:$C$302&lt;$F31)*($F$3:$F$302&gt;$C31))&gt;1,"Sobrepõe","OK"))</f>
        <v/>
      </c>
    </row>
    <row r="32" customFormat="false" ht="18" hidden="false" customHeight="true" outlineLevel="0" collapsed="false">
      <c r="A32" s="24"/>
      <c r="B32" s="26"/>
      <c r="C32" s="27"/>
      <c r="D32" s="27"/>
      <c r="E32" s="24"/>
      <c r="F32" s="28" t="str">
        <f aca="false">IF($A32="","",IF($D32="",Parâmetros!$C$4,$D32))</f>
        <v/>
      </c>
      <c r="G32" s="29" t="str">
        <f aca="false">IF($A32="","",IF($F32&lt;=$C32,0,($F32-$C32)*24))</f>
        <v/>
      </c>
      <c r="H32" s="30" t="str">
        <f aca="false">IF($A32="","",MAX(Parâmetros!$C$4-Parâmetros!$C$5,N(IFERROR(INDEX(Ativos!$G$3:$G$102,MATCH($A32,Ativos!$A$3:$A$102,0)),0))))</f>
        <v/>
      </c>
      <c r="I32" s="29" t="str">
        <f aca="false">IF($A32="","",MAX(0,(MIN($F32,Parâmetros!$C$4)-MAX($C32,$H32))*24))</f>
        <v/>
      </c>
      <c r="J32" s="31" t="str">
        <f aca="false">IF($A32="","",IF($I32&gt;0,1,0))</f>
        <v/>
      </c>
      <c r="K32" s="29" t="str">
        <f aca="false">IF($A32="","",IF(AND($D32&lt;&gt;"",$D32&gt;=$H32,$D32&lt;=Parâmetros!$C$4),$G32,""))</f>
        <v/>
      </c>
      <c r="L32" s="32" t="str">
        <f aca="false">IF($A32="","",IF(SUMPRODUCT(($A$3:$A$302&lt;&gt;"")*($A$3:$A$302=$A32)*($C$3:$C$302&lt;$F32)*($F$3:$F$302&gt;$C32))&gt;1,"Sobrepõe","OK"))</f>
        <v/>
      </c>
    </row>
    <row r="33" customFormat="false" ht="18" hidden="false" customHeight="true" outlineLevel="0" collapsed="false">
      <c r="A33" s="24"/>
      <c r="B33" s="26"/>
      <c r="C33" s="27"/>
      <c r="D33" s="27"/>
      <c r="E33" s="24"/>
      <c r="F33" s="28" t="str">
        <f aca="false">IF($A33="","",IF($D33="",Parâmetros!$C$4,$D33))</f>
        <v/>
      </c>
      <c r="G33" s="29" t="str">
        <f aca="false">IF($A33="","",IF($F33&lt;=$C33,0,($F33-$C33)*24))</f>
        <v/>
      </c>
      <c r="H33" s="30" t="str">
        <f aca="false">IF($A33="","",MAX(Parâmetros!$C$4-Parâmetros!$C$5,N(IFERROR(INDEX(Ativos!$G$3:$G$102,MATCH($A33,Ativos!$A$3:$A$102,0)),0))))</f>
        <v/>
      </c>
      <c r="I33" s="29" t="str">
        <f aca="false">IF($A33="","",MAX(0,(MIN($F33,Parâmetros!$C$4)-MAX($C33,$H33))*24))</f>
        <v/>
      </c>
      <c r="J33" s="31" t="str">
        <f aca="false">IF($A33="","",IF($I33&gt;0,1,0))</f>
        <v/>
      </c>
      <c r="K33" s="29" t="str">
        <f aca="false">IF($A33="","",IF(AND($D33&lt;&gt;"",$D33&gt;=$H33,$D33&lt;=Parâmetros!$C$4),$G33,""))</f>
        <v/>
      </c>
      <c r="L33" s="32" t="str">
        <f aca="false">IF($A33="","",IF(SUMPRODUCT(($A$3:$A$302&lt;&gt;"")*($A$3:$A$302=$A33)*($C$3:$C$302&lt;$F33)*($F$3:$F$302&gt;$C33))&gt;1,"Sobrepõe","OK"))</f>
        <v/>
      </c>
    </row>
    <row r="34" customFormat="false" ht="18" hidden="false" customHeight="true" outlineLevel="0" collapsed="false">
      <c r="A34" s="24"/>
      <c r="B34" s="26"/>
      <c r="C34" s="27"/>
      <c r="D34" s="27"/>
      <c r="E34" s="24"/>
      <c r="F34" s="28" t="str">
        <f aca="false">IF($A34="","",IF($D34="",Parâmetros!$C$4,$D34))</f>
        <v/>
      </c>
      <c r="G34" s="29" t="str">
        <f aca="false">IF($A34="","",IF($F34&lt;=$C34,0,($F34-$C34)*24))</f>
        <v/>
      </c>
      <c r="H34" s="30" t="str">
        <f aca="false">IF($A34="","",MAX(Parâmetros!$C$4-Parâmetros!$C$5,N(IFERROR(INDEX(Ativos!$G$3:$G$102,MATCH($A34,Ativos!$A$3:$A$102,0)),0))))</f>
        <v/>
      </c>
      <c r="I34" s="29" t="str">
        <f aca="false">IF($A34="","",MAX(0,(MIN($F34,Parâmetros!$C$4)-MAX($C34,$H34))*24))</f>
        <v/>
      </c>
      <c r="J34" s="31" t="str">
        <f aca="false">IF($A34="","",IF($I34&gt;0,1,0))</f>
        <v/>
      </c>
      <c r="K34" s="29" t="str">
        <f aca="false">IF($A34="","",IF(AND($D34&lt;&gt;"",$D34&gt;=$H34,$D34&lt;=Parâmetros!$C$4),$G34,""))</f>
        <v/>
      </c>
      <c r="L34" s="32" t="str">
        <f aca="false">IF($A34="","",IF(SUMPRODUCT(($A$3:$A$302&lt;&gt;"")*($A$3:$A$302=$A34)*($C$3:$C$302&lt;$F34)*($F$3:$F$302&gt;$C34))&gt;1,"Sobrepõe","OK"))</f>
        <v/>
      </c>
    </row>
    <row r="35" customFormat="false" ht="18" hidden="false" customHeight="true" outlineLevel="0" collapsed="false">
      <c r="A35" s="24"/>
      <c r="B35" s="26"/>
      <c r="C35" s="27"/>
      <c r="D35" s="27"/>
      <c r="E35" s="24"/>
      <c r="F35" s="28" t="str">
        <f aca="false">IF($A35="","",IF($D35="",Parâmetros!$C$4,$D35))</f>
        <v/>
      </c>
      <c r="G35" s="29" t="str">
        <f aca="false">IF($A35="","",IF($F35&lt;=$C35,0,($F35-$C35)*24))</f>
        <v/>
      </c>
      <c r="H35" s="30" t="str">
        <f aca="false">IF($A35="","",MAX(Parâmetros!$C$4-Parâmetros!$C$5,N(IFERROR(INDEX(Ativos!$G$3:$G$102,MATCH($A35,Ativos!$A$3:$A$102,0)),0))))</f>
        <v/>
      </c>
      <c r="I35" s="29" t="str">
        <f aca="false">IF($A35="","",MAX(0,(MIN($F35,Parâmetros!$C$4)-MAX($C35,$H35))*24))</f>
        <v/>
      </c>
      <c r="J35" s="31" t="str">
        <f aca="false">IF($A35="","",IF($I35&gt;0,1,0))</f>
        <v/>
      </c>
      <c r="K35" s="29" t="str">
        <f aca="false">IF($A35="","",IF(AND($D35&lt;&gt;"",$D35&gt;=$H35,$D35&lt;=Parâmetros!$C$4),$G35,""))</f>
        <v/>
      </c>
      <c r="L35" s="32" t="str">
        <f aca="false">IF($A35="","",IF(SUMPRODUCT(($A$3:$A$302&lt;&gt;"")*($A$3:$A$302=$A35)*($C$3:$C$302&lt;$F35)*($F$3:$F$302&gt;$C35))&gt;1,"Sobrepõe","OK"))</f>
        <v/>
      </c>
    </row>
    <row r="36" customFormat="false" ht="18" hidden="false" customHeight="true" outlineLevel="0" collapsed="false">
      <c r="A36" s="24"/>
      <c r="B36" s="26"/>
      <c r="C36" s="27"/>
      <c r="D36" s="27"/>
      <c r="E36" s="24"/>
      <c r="F36" s="28" t="str">
        <f aca="false">IF($A36="","",IF($D36="",Parâmetros!$C$4,$D36))</f>
        <v/>
      </c>
      <c r="G36" s="29" t="str">
        <f aca="false">IF($A36="","",IF($F36&lt;=$C36,0,($F36-$C36)*24))</f>
        <v/>
      </c>
      <c r="H36" s="30" t="str">
        <f aca="false">IF($A36="","",MAX(Parâmetros!$C$4-Parâmetros!$C$5,N(IFERROR(INDEX(Ativos!$G$3:$G$102,MATCH($A36,Ativos!$A$3:$A$102,0)),0))))</f>
        <v/>
      </c>
      <c r="I36" s="29" t="str">
        <f aca="false">IF($A36="","",MAX(0,(MIN($F36,Parâmetros!$C$4)-MAX($C36,$H36))*24))</f>
        <v/>
      </c>
      <c r="J36" s="31" t="str">
        <f aca="false">IF($A36="","",IF($I36&gt;0,1,0))</f>
        <v/>
      </c>
      <c r="K36" s="29" t="str">
        <f aca="false">IF($A36="","",IF(AND($D36&lt;&gt;"",$D36&gt;=$H36,$D36&lt;=Parâmetros!$C$4),$G36,""))</f>
        <v/>
      </c>
      <c r="L36" s="32" t="str">
        <f aca="false">IF($A36="","",IF(SUMPRODUCT(($A$3:$A$302&lt;&gt;"")*($A$3:$A$302=$A36)*($C$3:$C$302&lt;$F36)*($F$3:$F$302&gt;$C36))&gt;1,"Sobrepõe","OK"))</f>
        <v/>
      </c>
    </row>
    <row r="37" customFormat="false" ht="18" hidden="false" customHeight="true" outlineLevel="0" collapsed="false">
      <c r="A37" s="24"/>
      <c r="B37" s="26"/>
      <c r="C37" s="27"/>
      <c r="D37" s="27"/>
      <c r="E37" s="24"/>
      <c r="F37" s="28" t="str">
        <f aca="false">IF($A37="","",IF($D37="",Parâmetros!$C$4,$D37))</f>
        <v/>
      </c>
      <c r="G37" s="29" t="str">
        <f aca="false">IF($A37="","",IF($F37&lt;=$C37,0,($F37-$C37)*24))</f>
        <v/>
      </c>
      <c r="H37" s="30" t="str">
        <f aca="false">IF($A37="","",MAX(Parâmetros!$C$4-Parâmetros!$C$5,N(IFERROR(INDEX(Ativos!$G$3:$G$102,MATCH($A37,Ativos!$A$3:$A$102,0)),0))))</f>
        <v/>
      </c>
      <c r="I37" s="29" t="str">
        <f aca="false">IF($A37="","",MAX(0,(MIN($F37,Parâmetros!$C$4)-MAX($C37,$H37))*24))</f>
        <v/>
      </c>
      <c r="J37" s="31" t="str">
        <f aca="false">IF($A37="","",IF($I37&gt;0,1,0))</f>
        <v/>
      </c>
      <c r="K37" s="29" t="str">
        <f aca="false">IF($A37="","",IF(AND($D37&lt;&gt;"",$D37&gt;=$H37,$D37&lt;=Parâmetros!$C$4),$G37,""))</f>
        <v/>
      </c>
      <c r="L37" s="32" t="str">
        <f aca="false">IF($A37="","",IF(SUMPRODUCT(($A$3:$A$302&lt;&gt;"")*($A$3:$A$302=$A37)*($C$3:$C$302&lt;$F37)*($F$3:$F$302&gt;$C37))&gt;1,"Sobrepõe","OK"))</f>
        <v/>
      </c>
    </row>
    <row r="38" customFormat="false" ht="18" hidden="false" customHeight="true" outlineLevel="0" collapsed="false">
      <c r="A38" s="24"/>
      <c r="B38" s="26"/>
      <c r="C38" s="27"/>
      <c r="D38" s="27"/>
      <c r="E38" s="24"/>
      <c r="F38" s="28" t="str">
        <f aca="false">IF($A38="","",IF($D38="",Parâmetros!$C$4,$D38))</f>
        <v/>
      </c>
      <c r="G38" s="29" t="str">
        <f aca="false">IF($A38="","",IF($F38&lt;=$C38,0,($F38-$C38)*24))</f>
        <v/>
      </c>
      <c r="H38" s="30" t="str">
        <f aca="false">IF($A38="","",MAX(Parâmetros!$C$4-Parâmetros!$C$5,N(IFERROR(INDEX(Ativos!$G$3:$G$102,MATCH($A38,Ativos!$A$3:$A$102,0)),0))))</f>
        <v/>
      </c>
      <c r="I38" s="29" t="str">
        <f aca="false">IF($A38="","",MAX(0,(MIN($F38,Parâmetros!$C$4)-MAX($C38,$H38))*24))</f>
        <v/>
      </c>
      <c r="J38" s="31" t="str">
        <f aca="false">IF($A38="","",IF($I38&gt;0,1,0))</f>
        <v/>
      </c>
      <c r="K38" s="29" t="str">
        <f aca="false">IF($A38="","",IF(AND($D38&lt;&gt;"",$D38&gt;=$H38,$D38&lt;=Parâmetros!$C$4),$G38,""))</f>
        <v/>
      </c>
      <c r="L38" s="32" t="str">
        <f aca="false">IF($A38="","",IF(SUMPRODUCT(($A$3:$A$302&lt;&gt;"")*($A$3:$A$302=$A38)*($C$3:$C$302&lt;$F38)*($F$3:$F$302&gt;$C38))&gt;1,"Sobrepõe","OK"))</f>
        <v/>
      </c>
    </row>
    <row r="39" customFormat="false" ht="18" hidden="false" customHeight="true" outlineLevel="0" collapsed="false">
      <c r="A39" s="24"/>
      <c r="B39" s="26"/>
      <c r="C39" s="27"/>
      <c r="D39" s="27"/>
      <c r="E39" s="24"/>
      <c r="F39" s="28" t="str">
        <f aca="false">IF($A39="","",IF($D39="",Parâmetros!$C$4,$D39))</f>
        <v/>
      </c>
      <c r="G39" s="29" t="str">
        <f aca="false">IF($A39="","",IF($F39&lt;=$C39,0,($F39-$C39)*24))</f>
        <v/>
      </c>
      <c r="H39" s="30" t="str">
        <f aca="false">IF($A39="","",MAX(Parâmetros!$C$4-Parâmetros!$C$5,N(IFERROR(INDEX(Ativos!$G$3:$G$102,MATCH($A39,Ativos!$A$3:$A$102,0)),0))))</f>
        <v/>
      </c>
      <c r="I39" s="29" t="str">
        <f aca="false">IF($A39="","",MAX(0,(MIN($F39,Parâmetros!$C$4)-MAX($C39,$H39))*24))</f>
        <v/>
      </c>
      <c r="J39" s="31" t="str">
        <f aca="false">IF($A39="","",IF($I39&gt;0,1,0))</f>
        <v/>
      </c>
      <c r="K39" s="29" t="str">
        <f aca="false">IF($A39="","",IF(AND($D39&lt;&gt;"",$D39&gt;=$H39,$D39&lt;=Parâmetros!$C$4),$G39,""))</f>
        <v/>
      </c>
      <c r="L39" s="32" t="str">
        <f aca="false">IF($A39="","",IF(SUMPRODUCT(($A$3:$A$302&lt;&gt;"")*($A$3:$A$302=$A39)*($C$3:$C$302&lt;$F39)*($F$3:$F$302&gt;$C39))&gt;1,"Sobrepõe","OK"))</f>
        <v/>
      </c>
    </row>
    <row r="40" customFormat="false" ht="18" hidden="false" customHeight="true" outlineLevel="0" collapsed="false">
      <c r="A40" s="24"/>
      <c r="B40" s="26"/>
      <c r="C40" s="27"/>
      <c r="D40" s="27"/>
      <c r="E40" s="24"/>
      <c r="F40" s="28" t="str">
        <f aca="false">IF($A40="","",IF($D40="",Parâmetros!$C$4,$D40))</f>
        <v/>
      </c>
      <c r="G40" s="29" t="str">
        <f aca="false">IF($A40="","",IF($F40&lt;=$C40,0,($F40-$C40)*24))</f>
        <v/>
      </c>
      <c r="H40" s="30" t="str">
        <f aca="false">IF($A40="","",MAX(Parâmetros!$C$4-Parâmetros!$C$5,N(IFERROR(INDEX(Ativos!$G$3:$G$102,MATCH($A40,Ativos!$A$3:$A$102,0)),0))))</f>
        <v/>
      </c>
      <c r="I40" s="29" t="str">
        <f aca="false">IF($A40="","",MAX(0,(MIN($F40,Parâmetros!$C$4)-MAX($C40,$H40))*24))</f>
        <v/>
      </c>
      <c r="J40" s="31" t="str">
        <f aca="false">IF($A40="","",IF($I40&gt;0,1,0))</f>
        <v/>
      </c>
      <c r="K40" s="29" t="str">
        <f aca="false">IF($A40="","",IF(AND($D40&lt;&gt;"",$D40&gt;=$H40,$D40&lt;=Parâmetros!$C$4),$G40,""))</f>
        <v/>
      </c>
      <c r="L40" s="32" t="str">
        <f aca="false">IF($A40="","",IF(SUMPRODUCT(($A$3:$A$302&lt;&gt;"")*($A$3:$A$302=$A40)*($C$3:$C$302&lt;$F40)*($F$3:$F$302&gt;$C40))&gt;1,"Sobrepõe","OK"))</f>
        <v/>
      </c>
    </row>
    <row r="41" customFormat="false" ht="18" hidden="false" customHeight="true" outlineLevel="0" collapsed="false">
      <c r="A41" s="24"/>
      <c r="B41" s="26"/>
      <c r="C41" s="27"/>
      <c r="D41" s="27"/>
      <c r="E41" s="24"/>
      <c r="F41" s="28" t="str">
        <f aca="false">IF($A41="","",IF($D41="",Parâmetros!$C$4,$D41))</f>
        <v/>
      </c>
      <c r="G41" s="29" t="str">
        <f aca="false">IF($A41="","",IF($F41&lt;=$C41,0,($F41-$C41)*24))</f>
        <v/>
      </c>
      <c r="H41" s="30" t="str">
        <f aca="false">IF($A41="","",MAX(Parâmetros!$C$4-Parâmetros!$C$5,N(IFERROR(INDEX(Ativos!$G$3:$G$102,MATCH($A41,Ativos!$A$3:$A$102,0)),0))))</f>
        <v/>
      </c>
      <c r="I41" s="29" t="str">
        <f aca="false">IF($A41="","",MAX(0,(MIN($F41,Parâmetros!$C$4)-MAX($C41,$H41))*24))</f>
        <v/>
      </c>
      <c r="J41" s="31" t="str">
        <f aca="false">IF($A41="","",IF($I41&gt;0,1,0))</f>
        <v/>
      </c>
      <c r="K41" s="29" t="str">
        <f aca="false">IF($A41="","",IF(AND($D41&lt;&gt;"",$D41&gt;=$H41,$D41&lt;=Parâmetros!$C$4),$G41,""))</f>
        <v/>
      </c>
      <c r="L41" s="32" t="str">
        <f aca="false">IF($A41="","",IF(SUMPRODUCT(($A$3:$A$302&lt;&gt;"")*($A$3:$A$302=$A41)*($C$3:$C$302&lt;$F41)*($F$3:$F$302&gt;$C41))&gt;1,"Sobrepõe","OK"))</f>
        <v/>
      </c>
    </row>
    <row r="42" customFormat="false" ht="18" hidden="false" customHeight="true" outlineLevel="0" collapsed="false">
      <c r="A42" s="24"/>
      <c r="B42" s="26"/>
      <c r="C42" s="27"/>
      <c r="D42" s="27"/>
      <c r="E42" s="24"/>
      <c r="F42" s="28" t="str">
        <f aca="false">IF($A42="","",IF($D42="",Parâmetros!$C$4,$D42))</f>
        <v/>
      </c>
      <c r="G42" s="29" t="str">
        <f aca="false">IF($A42="","",IF($F42&lt;=$C42,0,($F42-$C42)*24))</f>
        <v/>
      </c>
      <c r="H42" s="30" t="str">
        <f aca="false">IF($A42="","",MAX(Parâmetros!$C$4-Parâmetros!$C$5,N(IFERROR(INDEX(Ativos!$G$3:$G$102,MATCH($A42,Ativos!$A$3:$A$102,0)),0))))</f>
        <v/>
      </c>
      <c r="I42" s="29" t="str">
        <f aca="false">IF($A42="","",MAX(0,(MIN($F42,Parâmetros!$C$4)-MAX($C42,$H42))*24))</f>
        <v/>
      </c>
      <c r="J42" s="31" t="str">
        <f aca="false">IF($A42="","",IF($I42&gt;0,1,0))</f>
        <v/>
      </c>
      <c r="K42" s="29" t="str">
        <f aca="false">IF($A42="","",IF(AND($D42&lt;&gt;"",$D42&gt;=$H42,$D42&lt;=Parâmetros!$C$4),$G42,""))</f>
        <v/>
      </c>
      <c r="L42" s="32" t="str">
        <f aca="false">IF($A42="","",IF(SUMPRODUCT(($A$3:$A$302&lt;&gt;"")*($A$3:$A$302=$A42)*($C$3:$C$302&lt;$F42)*($F$3:$F$302&gt;$C42))&gt;1,"Sobrepõe","OK"))</f>
        <v/>
      </c>
    </row>
    <row r="43" customFormat="false" ht="18" hidden="false" customHeight="true" outlineLevel="0" collapsed="false">
      <c r="A43" s="24"/>
      <c r="B43" s="26"/>
      <c r="C43" s="27"/>
      <c r="D43" s="27"/>
      <c r="E43" s="24"/>
      <c r="F43" s="28" t="str">
        <f aca="false">IF($A43="","",IF($D43="",Parâmetros!$C$4,$D43))</f>
        <v/>
      </c>
      <c r="G43" s="29" t="str">
        <f aca="false">IF($A43="","",IF($F43&lt;=$C43,0,($F43-$C43)*24))</f>
        <v/>
      </c>
      <c r="H43" s="30" t="str">
        <f aca="false">IF($A43="","",MAX(Parâmetros!$C$4-Parâmetros!$C$5,N(IFERROR(INDEX(Ativos!$G$3:$G$102,MATCH($A43,Ativos!$A$3:$A$102,0)),0))))</f>
        <v/>
      </c>
      <c r="I43" s="29" t="str">
        <f aca="false">IF($A43="","",MAX(0,(MIN($F43,Parâmetros!$C$4)-MAX($C43,$H43))*24))</f>
        <v/>
      </c>
      <c r="J43" s="31" t="str">
        <f aca="false">IF($A43="","",IF($I43&gt;0,1,0))</f>
        <v/>
      </c>
      <c r="K43" s="29" t="str">
        <f aca="false">IF($A43="","",IF(AND($D43&lt;&gt;"",$D43&gt;=$H43,$D43&lt;=Parâmetros!$C$4),$G43,""))</f>
        <v/>
      </c>
      <c r="L43" s="32" t="str">
        <f aca="false">IF($A43="","",IF(SUMPRODUCT(($A$3:$A$302&lt;&gt;"")*($A$3:$A$302=$A43)*($C$3:$C$302&lt;$F43)*($F$3:$F$302&gt;$C43))&gt;1,"Sobrepõe","OK"))</f>
        <v/>
      </c>
    </row>
    <row r="44" customFormat="false" ht="18" hidden="false" customHeight="true" outlineLevel="0" collapsed="false">
      <c r="A44" s="24"/>
      <c r="B44" s="26"/>
      <c r="C44" s="27"/>
      <c r="D44" s="27"/>
      <c r="E44" s="24"/>
      <c r="F44" s="28" t="str">
        <f aca="false">IF($A44="","",IF($D44="",Parâmetros!$C$4,$D44))</f>
        <v/>
      </c>
      <c r="G44" s="29" t="str">
        <f aca="false">IF($A44="","",IF($F44&lt;=$C44,0,($F44-$C44)*24))</f>
        <v/>
      </c>
      <c r="H44" s="30" t="str">
        <f aca="false">IF($A44="","",MAX(Parâmetros!$C$4-Parâmetros!$C$5,N(IFERROR(INDEX(Ativos!$G$3:$G$102,MATCH($A44,Ativos!$A$3:$A$102,0)),0))))</f>
        <v/>
      </c>
      <c r="I44" s="29" t="str">
        <f aca="false">IF($A44="","",MAX(0,(MIN($F44,Parâmetros!$C$4)-MAX($C44,$H44))*24))</f>
        <v/>
      </c>
      <c r="J44" s="31" t="str">
        <f aca="false">IF($A44="","",IF($I44&gt;0,1,0))</f>
        <v/>
      </c>
      <c r="K44" s="29" t="str">
        <f aca="false">IF($A44="","",IF(AND($D44&lt;&gt;"",$D44&gt;=$H44,$D44&lt;=Parâmetros!$C$4),$G44,""))</f>
        <v/>
      </c>
      <c r="L44" s="32" t="str">
        <f aca="false">IF($A44="","",IF(SUMPRODUCT(($A$3:$A$302&lt;&gt;"")*($A$3:$A$302=$A44)*($C$3:$C$302&lt;$F44)*($F$3:$F$302&gt;$C44))&gt;1,"Sobrepõe","OK"))</f>
        <v/>
      </c>
    </row>
    <row r="45" customFormat="false" ht="18" hidden="false" customHeight="true" outlineLevel="0" collapsed="false">
      <c r="A45" s="24"/>
      <c r="B45" s="26"/>
      <c r="C45" s="27"/>
      <c r="D45" s="27"/>
      <c r="E45" s="24"/>
      <c r="F45" s="28" t="str">
        <f aca="false">IF($A45="","",IF($D45="",Parâmetros!$C$4,$D45))</f>
        <v/>
      </c>
      <c r="G45" s="29" t="str">
        <f aca="false">IF($A45="","",IF($F45&lt;=$C45,0,($F45-$C45)*24))</f>
        <v/>
      </c>
      <c r="H45" s="30" t="str">
        <f aca="false">IF($A45="","",MAX(Parâmetros!$C$4-Parâmetros!$C$5,N(IFERROR(INDEX(Ativos!$G$3:$G$102,MATCH($A45,Ativos!$A$3:$A$102,0)),0))))</f>
        <v/>
      </c>
      <c r="I45" s="29" t="str">
        <f aca="false">IF($A45="","",MAX(0,(MIN($F45,Parâmetros!$C$4)-MAX($C45,$H45))*24))</f>
        <v/>
      </c>
      <c r="J45" s="31" t="str">
        <f aca="false">IF($A45="","",IF($I45&gt;0,1,0))</f>
        <v/>
      </c>
      <c r="K45" s="29" t="str">
        <f aca="false">IF($A45="","",IF(AND($D45&lt;&gt;"",$D45&gt;=$H45,$D45&lt;=Parâmetros!$C$4),$G45,""))</f>
        <v/>
      </c>
      <c r="L45" s="32" t="str">
        <f aca="false">IF($A45="","",IF(SUMPRODUCT(($A$3:$A$302&lt;&gt;"")*($A$3:$A$302=$A45)*($C$3:$C$302&lt;$F45)*($F$3:$F$302&gt;$C45))&gt;1,"Sobrepõe","OK"))</f>
        <v/>
      </c>
    </row>
    <row r="46" customFormat="false" ht="18" hidden="false" customHeight="true" outlineLevel="0" collapsed="false">
      <c r="A46" s="24"/>
      <c r="B46" s="26"/>
      <c r="C46" s="27"/>
      <c r="D46" s="27"/>
      <c r="E46" s="24"/>
      <c r="F46" s="28" t="str">
        <f aca="false">IF($A46="","",IF($D46="",Parâmetros!$C$4,$D46))</f>
        <v/>
      </c>
      <c r="G46" s="29" t="str">
        <f aca="false">IF($A46="","",IF($F46&lt;=$C46,0,($F46-$C46)*24))</f>
        <v/>
      </c>
      <c r="H46" s="30" t="str">
        <f aca="false">IF($A46="","",MAX(Parâmetros!$C$4-Parâmetros!$C$5,N(IFERROR(INDEX(Ativos!$G$3:$G$102,MATCH($A46,Ativos!$A$3:$A$102,0)),0))))</f>
        <v/>
      </c>
      <c r="I46" s="29" t="str">
        <f aca="false">IF($A46="","",MAX(0,(MIN($F46,Parâmetros!$C$4)-MAX($C46,$H46))*24))</f>
        <v/>
      </c>
      <c r="J46" s="31" t="str">
        <f aca="false">IF($A46="","",IF($I46&gt;0,1,0))</f>
        <v/>
      </c>
      <c r="K46" s="29" t="str">
        <f aca="false">IF($A46="","",IF(AND($D46&lt;&gt;"",$D46&gt;=$H46,$D46&lt;=Parâmetros!$C$4),$G46,""))</f>
        <v/>
      </c>
      <c r="L46" s="32" t="str">
        <f aca="false">IF($A46="","",IF(SUMPRODUCT(($A$3:$A$302&lt;&gt;"")*($A$3:$A$302=$A46)*($C$3:$C$302&lt;$F46)*($F$3:$F$302&gt;$C46))&gt;1,"Sobrepõe","OK"))</f>
        <v/>
      </c>
    </row>
    <row r="47" customFormat="false" ht="18" hidden="false" customHeight="true" outlineLevel="0" collapsed="false">
      <c r="A47" s="24"/>
      <c r="B47" s="26"/>
      <c r="C47" s="27"/>
      <c r="D47" s="27"/>
      <c r="E47" s="24"/>
      <c r="F47" s="28" t="str">
        <f aca="false">IF($A47="","",IF($D47="",Parâmetros!$C$4,$D47))</f>
        <v/>
      </c>
      <c r="G47" s="29" t="str">
        <f aca="false">IF($A47="","",IF($F47&lt;=$C47,0,($F47-$C47)*24))</f>
        <v/>
      </c>
      <c r="H47" s="30" t="str">
        <f aca="false">IF($A47="","",MAX(Parâmetros!$C$4-Parâmetros!$C$5,N(IFERROR(INDEX(Ativos!$G$3:$G$102,MATCH($A47,Ativos!$A$3:$A$102,0)),0))))</f>
        <v/>
      </c>
      <c r="I47" s="29" t="str">
        <f aca="false">IF($A47="","",MAX(0,(MIN($F47,Parâmetros!$C$4)-MAX($C47,$H47))*24))</f>
        <v/>
      </c>
      <c r="J47" s="31" t="str">
        <f aca="false">IF($A47="","",IF($I47&gt;0,1,0))</f>
        <v/>
      </c>
      <c r="K47" s="29" t="str">
        <f aca="false">IF($A47="","",IF(AND($D47&lt;&gt;"",$D47&gt;=$H47,$D47&lt;=Parâmetros!$C$4),$G47,""))</f>
        <v/>
      </c>
      <c r="L47" s="32" t="str">
        <f aca="false">IF($A47="","",IF(SUMPRODUCT(($A$3:$A$302&lt;&gt;"")*($A$3:$A$302=$A47)*($C$3:$C$302&lt;$F47)*($F$3:$F$302&gt;$C47))&gt;1,"Sobrepõe","OK"))</f>
        <v/>
      </c>
    </row>
    <row r="48" customFormat="false" ht="18" hidden="false" customHeight="true" outlineLevel="0" collapsed="false">
      <c r="A48" s="24"/>
      <c r="B48" s="26"/>
      <c r="C48" s="27"/>
      <c r="D48" s="27"/>
      <c r="E48" s="24"/>
      <c r="F48" s="28" t="str">
        <f aca="false">IF($A48="","",IF($D48="",Parâmetros!$C$4,$D48))</f>
        <v/>
      </c>
      <c r="G48" s="29" t="str">
        <f aca="false">IF($A48="","",IF($F48&lt;=$C48,0,($F48-$C48)*24))</f>
        <v/>
      </c>
      <c r="H48" s="30" t="str">
        <f aca="false">IF($A48="","",MAX(Parâmetros!$C$4-Parâmetros!$C$5,N(IFERROR(INDEX(Ativos!$G$3:$G$102,MATCH($A48,Ativos!$A$3:$A$102,0)),0))))</f>
        <v/>
      </c>
      <c r="I48" s="29" t="str">
        <f aca="false">IF($A48="","",MAX(0,(MIN($F48,Parâmetros!$C$4)-MAX($C48,$H48))*24))</f>
        <v/>
      </c>
      <c r="J48" s="31" t="str">
        <f aca="false">IF($A48="","",IF($I48&gt;0,1,0))</f>
        <v/>
      </c>
      <c r="K48" s="29" t="str">
        <f aca="false">IF($A48="","",IF(AND($D48&lt;&gt;"",$D48&gt;=$H48,$D48&lt;=Parâmetros!$C$4),$G48,""))</f>
        <v/>
      </c>
      <c r="L48" s="32" t="str">
        <f aca="false">IF($A48="","",IF(SUMPRODUCT(($A$3:$A$302&lt;&gt;"")*($A$3:$A$302=$A48)*($C$3:$C$302&lt;$F48)*($F$3:$F$302&gt;$C48))&gt;1,"Sobrepõe","OK"))</f>
        <v/>
      </c>
    </row>
    <row r="49" customFormat="false" ht="18" hidden="false" customHeight="true" outlineLevel="0" collapsed="false">
      <c r="A49" s="24"/>
      <c r="B49" s="26"/>
      <c r="C49" s="27"/>
      <c r="D49" s="27"/>
      <c r="E49" s="24"/>
      <c r="F49" s="28" t="str">
        <f aca="false">IF($A49="","",IF($D49="",Parâmetros!$C$4,$D49))</f>
        <v/>
      </c>
      <c r="G49" s="29" t="str">
        <f aca="false">IF($A49="","",IF($F49&lt;=$C49,0,($F49-$C49)*24))</f>
        <v/>
      </c>
      <c r="H49" s="30" t="str">
        <f aca="false">IF($A49="","",MAX(Parâmetros!$C$4-Parâmetros!$C$5,N(IFERROR(INDEX(Ativos!$G$3:$G$102,MATCH($A49,Ativos!$A$3:$A$102,0)),0))))</f>
        <v/>
      </c>
      <c r="I49" s="29" t="str">
        <f aca="false">IF($A49="","",MAX(0,(MIN($F49,Parâmetros!$C$4)-MAX($C49,$H49))*24))</f>
        <v/>
      </c>
      <c r="J49" s="31" t="str">
        <f aca="false">IF($A49="","",IF($I49&gt;0,1,0))</f>
        <v/>
      </c>
      <c r="K49" s="29" t="str">
        <f aca="false">IF($A49="","",IF(AND($D49&lt;&gt;"",$D49&gt;=$H49,$D49&lt;=Parâmetros!$C$4),$G49,""))</f>
        <v/>
      </c>
      <c r="L49" s="32" t="str">
        <f aca="false">IF($A49="","",IF(SUMPRODUCT(($A$3:$A$302&lt;&gt;"")*($A$3:$A$302=$A49)*($C$3:$C$302&lt;$F49)*($F$3:$F$302&gt;$C49))&gt;1,"Sobrepõe","OK"))</f>
        <v/>
      </c>
    </row>
    <row r="50" customFormat="false" ht="18" hidden="false" customHeight="true" outlineLevel="0" collapsed="false">
      <c r="A50" s="24"/>
      <c r="B50" s="26"/>
      <c r="C50" s="27"/>
      <c r="D50" s="27"/>
      <c r="E50" s="24"/>
      <c r="F50" s="28" t="str">
        <f aca="false">IF($A50="","",IF($D50="",Parâmetros!$C$4,$D50))</f>
        <v/>
      </c>
      <c r="G50" s="29" t="str">
        <f aca="false">IF($A50="","",IF($F50&lt;=$C50,0,($F50-$C50)*24))</f>
        <v/>
      </c>
      <c r="H50" s="30" t="str">
        <f aca="false">IF($A50="","",MAX(Parâmetros!$C$4-Parâmetros!$C$5,N(IFERROR(INDEX(Ativos!$G$3:$G$102,MATCH($A50,Ativos!$A$3:$A$102,0)),0))))</f>
        <v/>
      </c>
      <c r="I50" s="29" t="str">
        <f aca="false">IF($A50="","",MAX(0,(MIN($F50,Parâmetros!$C$4)-MAX($C50,$H50))*24))</f>
        <v/>
      </c>
      <c r="J50" s="31" t="str">
        <f aca="false">IF($A50="","",IF($I50&gt;0,1,0))</f>
        <v/>
      </c>
      <c r="K50" s="29" t="str">
        <f aca="false">IF($A50="","",IF(AND($D50&lt;&gt;"",$D50&gt;=$H50,$D50&lt;=Parâmetros!$C$4),$G50,""))</f>
        <v/>
      </c>
      <c r="L50" s="32" t="str">
        <f aca="false">IF($A50="","",IF(SUMPRODUCT(($A$3:$A$302&lt;&gt;"")*($A$3:$A$302=$A50)*($C$3:$C$302&lt;$F50)*($F$3:$F$302&gt;$C50))&gt;1,"Sobrepõe","OK"))</f>
        <v/>
      </c>
    </row>
    <row r="51" customFormat="false" ht="18" hidden="false" customHeight="true" outlineLevel="0" collapsed="false">
      <c r="A51" s="24"/>
      <c r="B51" s="26"/>
      <c r="C51" s="27"/>
      <c r="D51" s="27"/>
      <c r="E51" s="24"/>
      <c r="F51" s="28" t="str">
        <f aca="false">IF($A51="","",IF($D51="",Parâmetros!$C$4,$D51))</f>
        <v/>
      </c>
      <c r="G51" s="29" t="str">
        <f aca="false">IF($A51="","",IF($F51&lt;=$C51,0,($F51-$C51)*24))</f>
        <v/>
      </c>
      <c r="H51" s="30" t="str">
        <f aca="false">IF($A51="","",MAX(Parâmetros!$C$4-Parâmetros!$C$5,N(IFERROR(INDEX(Ativos!$G$3:$G$102,MATCH($A51,Ativos!$A$3:$A$102,0)),0))))</f>
        <v/>
      </c>
      <c r="I51" s="29" t="str">
        <f aca="false">IF($A51="","",MAX(0,(MIN($F51,Parâmetros!$C$4)-MAX($C51,$H51))*24))</f>
        <v/>
      </c>
      <c r="J51" s="31" t="str">
        <f aca="false">IF($A51="","",IF($I51&gt;0,1,0))</f>
        <v/>
      </c>
      <c r="K51" s="29" t="str">
        <f aca="false">IF($A51="","",IF(AND($D51&lt;&gt;"",$D51&gt;=$H51,$D51&lt;=Parâmetros!$C$4),$G51,""))</f>
        <v/>
      </c>
      <c r="L51" s="32" t="str">
        <f aca="false">IF($A51="","",IF(SUMPRODUCT(($A$3:$A$302&lt;&gt;"")*($A$3:$A$302=$A51)*($C$3:$C$302&lt;$F51)*($F$3:$F$302&gt;$C51))&gt;1,"Sobrepõe","OK"))</f>
        <v/>
      </c>
    </row>
    <row r="52" customFormat="false" ht="18" hidden="false" customHeight="true" outlineLevel="0" collapsed="false">
      <c r="A52" s="24"/>
      <c r="B52" s="26"/>
      <c r="C52" s="27"/>
      <c r="D52" s="27"/>
      <c r="E52" s="24"/>
      <c r="F52" s="28" t="str">
        <f aca="false">IF($A52="","",IF($D52="",Parâmetros!$C$4,$D52))</f>
        <v/>
      </c>
      <c r="G52" s="29" t="str">
        <f aca="false">IF($A52="","",IF($F52&lt;=$C52,0,($F52-$C52)*24))</f>
        <v/>
      </c>
      <c r="H52" s="30" t="str">
        <f aca="false">IF($A52="","",MAX(Parâmetros!$C$4-Parâmetros!$C$5,N(IFERROR(INDEX(Ativos!$G$3:$G$102,MATCH($A52,Ativos!$A$3:$A$102,0)),0))))</f>
        <v/>
      </c>
      <c r="I52" s="29" t="str">
        <f aca="false">IF($A52="","",MAX(0,(MIN($F52,Parâmetros!$C$4)-MAX($C52,$H52))*24))</f>
        <v/>
      </c>
      <c r="J52" s="31" t="str">
        <f aca="false">IF($A52="","",IF($I52&gt;0,1,0))</f>
        <v/>
      </c>
      <c r="K52" s="29" t="str">
        <f aca="false">IF($A52="","",IF(AND($D52&lt;&gt;"",$D52&gt;=$H52,$D52&lt;=Parâmetros!$C$4),$G52,""))</f>
        <v/>
      </c>
      <c r="L52" s="32" t="str">
        <f aca="false">IF($A52="","",IF(SUMPRODUCT(($A$3:$A$302&lt;&gt;"")*($A$3:$A$302=$A52)*($C$3:$C$302&lt;$F52)*($F$3:$F$302&gt;$C52))&gt;1,"Sobrepõe","OK"))</f>
        <v/>
      </c>
    </row>
    <row r="53" customFormat="false" ht="18" hidden="false" customHeight="true" outlineLevel="0" collapsed="false">
      <c r="A53" s="24"/>
      <c r="B53" s="26"/>
      <c r="C53" s="27"/>
      <c r="D53" s="27"/>
      <c r="E53" s="24"/>
      <c r="F53" s="28" t="str">
        <f aca="false">IF($A53="","",IF($D53="",Parâmetros!$C$4,$D53))</f>
        <v/>
      </c>
      <c r="G53" s="29" t="str">
        <f aca="false">IF($A53="","",IF($F53&lt;=$C53,0,($F53-$C53)*24))</f>
        <v/>
      </c>
      <c r="H53" s="30" t="str">
        <f aca="false">IF($A53="","",MAX(Parâmetros!$C$4-Parâmetros!$C$5,N(IFERROR(INDEX(Ativos!$G$3:$G$102,MATCH($A53,Ativos!$A$3:$A$102,0)),0))))</f>
        <v/>
      </c>
      <c r="I53" s="29" t="str">
        <f aca="false">IF($A53="","",MAX(0,(MIN($F53,Parâmetros!$C$4)-MAX($C53,$H53))*24))</f>
        <v/>
      </c>
      <c r="J53" s="31" t="str">
        <f aca="false">IF($A53="","",IF($I53&gt;0,1,0))</f>
        <v/>
      </c>
      <c r="K53" s="29" t="str">
        <f aca="false">IF($A53="","",IF(AND($D53&lt;&gt;"",$D53&gt;=$H53,$D53&lt;=Parâmetros!$C$4),$G53,""))</f>
        <v/>
      </c>
      <c r="L53" s="32" t="str">
        <f aca="false">IF($A53="","",IF(SUMPRODUCT(($A$3:$A$302&lt;&gt;"")*($A$3:$A$302=$A53)*($C$3:$C$302&lt;$F53)*($F$3:$F$302&gt;$C53))&gt;1,"Sobrepõe","OK"))</f>
        <v/>
      </c>
    </row>
    <row r="54" customFormat="false" ht="18" hidden="false" customHeight="true" outlineLevel="0" collapsed="false">
      <c r="A54" s="24"/>
      <c r="B54" s="26"/>
      <c r="C54" s="27"/>
      <c r="D54" s="27"/>
      <c r="E54" s="24"/>
      <c r="F54" s="28" t="str">
        <f aca="false">IF($A54="","",IF($D54="",Parâmetros!$C$4,$D54))</f>
        <v/>
      </c>
      <c r="G54" s="29" t="str">
        <f aca="false">IF($A54="","",IF($F54&lt;=$C54,0,($F54-$C54)*24))</f>
        <v/>
      </c>
      <c r="H54" s="30" t="str">
        <f aca="false">IF($A54="","",MAX(Parâmetros!$C$4-Parâmetros!$C$5,N(IFERROR(INDEX(Ativos!$G$3:$G$102,MATCH($A54,Ativos!$A$3:$A$102,0)),0))))</f>
        <v/>
      </c>
      <c r="I54" s="29" t="str">
        <f aca="false">IF($A54="","",MAX(0,(MIN($F54,Parâmetros!$C$4)-MAX($C54,$H54))*24))</f>
        <v/>
      </c>
      <c r="J54" s="31" t="str">
        <f aca="false">IF($A54="","",IF($I54&gt;0,1,0))</f>
        <v/>
      </c>
      <c r="K54" s="29" t="str">
        <f aca="false">IF($A54="","",IF(AND($D54&lt;&gt;"",$D54&gt;=$H54,$D54&lt;=Parâmetros!$C$4),$G54,""))</f>
        <v/>
      </c>
      <c r="L54" s="32" t="str">
        <f aca="false">IF($A54="","",IF(SUMPRODUCT(($A$3:$A$302&lt;&gt;"")*($A$3:$A$302=$A54)*($C$3:$C$302&lt;$F54)*($F$3:$F$302&gt;$C54))&gt;1,"Sobrepõe","OK"))</f>
        <v/>
      </c>
    </row>
    <row r="55" customFormat="false" ht="18" hidden="false" customHeight="true" outlineLevel="0" collapsed="false">
      <c r="A55" s="24"/>
      <c r="B55" s="26"/>
      <c r="C55" s="27"/>
      <c r="D55" s="27"/>
      <c r="E55" s="24"/>
      <c r="F55" s="28" t="str">
        <f aca="false">IF($A55="","",IF($D55="",Parâmetros!$C$4,$D55))</f>
        <v/>
      </c>
      <c r="G55" s="29" t="str">
        <f aca="false">IF($A55="","",IF($F55&lt;=$C55,0,($F55-$C55)*24))</f>
        <v/>
      </c>
      <c r="H55" s="30" t="str">
        <f aca="false">IF($A55="","",MAX(Parâmetros!$C$4-Parâmetros!$C$5,N(IFERROR(INDEX(Ativos!$G$3:$G$102,MATCH($A55,Ativos!$A$3:$A$102,0)),0))))</f>
        <v/>
      </c>
      <c r="I55" s="29" t="str">
        <f aca="false">IF($A55="","",MAX(0,(MIN($F55,Parâmetros!$C$4)-MAX($C55,$H55))*24))</f>
        <v/>
      </c>
      <c r="J55" s="31" t="str">
        <f aca="false">IF($A55="","",IF($I55&gt;0,1,0))</f>
        <v/>
      </c>
      <c r="K55" s="29" t="str">
        <f aca="false">IF($A55="","",IF(AND($D55&lt;&gt;"",$D55&gt;=$H55,$D55&lt;=Parâmetros!$C$4),$G55,""))</f>
        <v/>
      </c>
      <c r="L55" s="32" t="str">
        <f aca="false">IF($A55="","",IF(SUMPRODUCT(($A$3:$A$302&lt;&gt;"")*($A$3:$A$302=$A55)*($C$3:$C$302&lt;$F55)*($F$3:$F$302&gt;$C55))&gt;1,"Sobrepõe","OK"))</f>
        <v/>
      </c>
    </row>
    <row r="56" customFormat="false" ht="18" hidden="false" customHeight="true" outlineLevel="0" collapsed="false">
      <c r="A56" s="24"/>
      <c r="B56" s="26"/>
      <c r="C56" s="27"/>
      <c r="D56" s="27"/>
      <c r="E56" s="24"/>
      <c r="F56" s="28" t="str">
        <f aca="false">IF($A56="","",IF($D56="",Parâmetros!$C$4,$D56))</f>
        <v/>
      </c>
      <c r="G56" s="29" t="str">
        <f aca="false">IF($A56="","",IF($F56&lt;=$C56,0,($F56-$C56)*24))</f>
        <v/>
      </c>
      <c r="H56" s="30" t="str">
        <f aca="false">IF($A56="","",MAX(Parâmetros!$C$4-Parâmetros!$C$5,N(IFERROR(INDEX(Ativos!$G$3:$G$102,MATCH($A56,Ativos!$A$3:$A$102,0)),0))))</f>
        <v/>
      </c>
      <c r="I56" s="29" t="str">
        <f aca="false">IF($A56="","",MAX(0,(MIN($F56,Parâmetros!$C$4)-MAX($C56,$H56))*24))</f>
        <v/>
      </c>
      <c r="J56" s="31" t="str">
        <f aca="false">IF($A56="","",IF($I56&gt;0,1,0))</f>
        <v/>
      </c>
      <c r="K56" s="29" t="str">
        <f aca="false">IF($A56="","",IF(AND($D56&lt;&gt;"",$D56&gt;=$H56,$D56&lt;=Parâmetros!$C$4),$G56,""))</f>
        <v/>
      </c>
      <c r="L56" s="32" t="str">
        <f aca="false">IF($A56="","",IF(SUMPRODUCT(($A$3:$A$302&lt;&gt;"")*($A$3:$A$302=$A56)*($C$3:$C$302&lt;$F56)*($F$3:$F$302&gt;$C56))&gt;1,"Sobrepõe","OK"))</f>
        <v/>
      </c>
    </row>
    <row r="57" customFormat="false" ht="18" hidden="false" customHeight="true" outlineLevel="0" collapsed="false">
      <c r="A57" s="24"/>
      <c r="B57" s="26"/>
      <c r="C57" s="27"/>
      <c r="D57" s="27"/>
      <c r="E57" s="24"/>
      <c r="F57" s="28" t="str">
        <f aca="false">IF($A57="","",IF($D57="",Parâmetros!$C$4,$D57))</f>
        <v/>
      </c>
      <c r="G57" s="29" t="str">
        <f aca="false">IF($A57="","",IF($F57&lt;=$C57,0,($F57-$C57)*24))</f>
        <v/>
      </c>
      <c r="H57" s="30" t="str">
        <f aca="false">IF($A57="","",MAX(Parâmetros!$C$4-Parâmetros!$C$5,N(IFERROR(INDEX(Ativos!$G$3:$G$102,MATCH($A57,Ativos!$A$3:$A$102,0)),0))))</f>
        <v/>
      </c>
      <c r="I57" s="29" t="str">
        <f aca="false">IF($A57="","",MAX(0,(MIN($F57,Parâmetros!$C$4)-MAX($C57,$H57))*24))</f>
        <v/>
      </c>
      <c r="J57" s="31" t="str">
        <f aca="false">IF($A57="","",IF($I57&gt;0,1,0))</f>
        <v/>
      </c>
      <c r="K57" s="29" t="str">
        <f aca="false">IF($A57="","",IF(AND($D57&lt;&gt;"",$D57&gt;=$H57,$D57&lt;=Parâmetros!$C$4),$G57,""))</f>
        <v/>
      </c>
      <c r="L57" s="32" t="str">
        <f aca="false">IF($A57="","",IF(SUMPRODUCT(($A$3:$A$302&lt;&gt;"")*($A$3:$A$302=$A57)*($C$3:$C$302&lt;$F57)*($F$3:$F$302&gt;$C57))&gt;1,"Sobrepõe","OK"))</f>
        <v/>
      </c>
    </row>
    <row r="58" customFormat="false" ht="18" hidden="false" customHeight="true" outlineLevel="0" collapsed="false">
      <c r="A58" s="24"/>
      <c r="B58" s="26"/>
      <c r="C58" s="27"/>
      <c r="D58" s="27"/>
      <c r="E58" s="24"/>
      <c r="F58" s="28" t="str">
        <f aca="false">IF($A58="","",IF($D58="",Parâmetros!$C$4,$D58))</f>
        <v/>
      </c>
      <c r="G58" s="29" t="str">
        <f aca="false">IF($A58="","",IF($F58&lt;=$C58,0,($F58-$C58)*24))</f>
        <v/>
      </c>
      <c r="H58" s="30" t="str">
        <f aca="false">IF($A58="","",MAX(Parâmetros!$C$4-Parâmetros!$C$5,N(IFERROR(INDEX(Ativos!$G$3:$G$102,MATCH($A58,Ativos!$A$3:$A$102,0)),0))))</f>
        <v/>
      </c>
      <c r="I58" s="29" t="str">
        <f aca="false">IF($A58="","",MAX(0,(MIN($F58,Parâmetros!$C$4)-MAX($C58,$H58))*24))</f>
        <v/>
      </c>
      <c r="J58" s="31" t="str">
        <f aca="false">IF($A58="","",IF($I58&gt;0,1,0))</f>
        <v/>
      </c>
      <c r="K58" s="29" t="str">
        <f aca="false">IF($A58="","",IF(AND($D58&lt;&gt;"",$D58&gt;=$H58,$D58&lt;=Parâmetros!$C$4),$G58,""))</f>
        <v/>
      </c>
      <c r="L58" s="32" t="str">
        <f aca="false">IF($A58="","",IF(SUMPRODUCT(($A$3:$A$302&lt;&gt;"")*($A$3:$A$302=$A58)*($C$3:$C$302&lt;$F58)*($F$3:$F$302&gt;$C58))&gt;1,"Sobrepõe","OK"))</f>
        <v/>
      </c>
    </row>
    <row r="59" customFormat="false" ht="18" hidden="false" customHeight="true" outlineLevel="0" collapsed="false">
      <c r="A59" s="24"/>
      <c r="B59" s="26"/>
      <c r="C59" s="27"/>
      <c r="D59" s="27"/>
      <c r="E59" s="24"/>
      <c r="F59" s="28" t="str">
        <f aca="false">IF($A59="","",IF($D59="",Parâmetros!$C$4,$D59))</f>
        <v/>
      </c>
      <c r="G59" s="29" t="str">
        <f aca="false">IF($A59="","",IF($F59&lt;=$C59,0,($F59-$C59)*24))</f>
        <v/>
      </c>
      <c r="H59" s="30" t="str">
        <f aca="false">IF($A59="","",MAX(Parâmetros!$C$4-Parâmetros!$C$5,N(IFERROR(INDEX(Ativos!$G$3:$G$102,MATCH($A59,Ativos!$A$3:$A$102,0)),0))))</f>
        <v/>
      </c>
      <c r="I59" s="29" t="str">
        <f aca="false">IF($A59="","",MAX(0,(MIN($F59,Parâmetros!$C$4)-MAX($C59,$H59))*24))</f>
        <v/>
      </c>
      <c r="J59" s="31" t="str">
        <f aca="false">IF($A59="","",IF($I59&gt;0,1,0))</f>
        <v/>
      </c>
      <c r="K59" s="29" t="str">
        <f aca="false">IF($A59="","",IF(AND($D59&lt;&gt;"",$D59&gt;=$H59,$D59&lt;=Parâmetros!$C$4),$G59,""))</f>
        <v/>
      </c>
      <c r="L59" s="32" t="str">
        <f aca="false">IF($A59="","",IF(SUMPRODUCT(($A$3:$A$302&lt;&gt;"")*($A$3:$A$302=$A59)*($C$3:$C$302&lt;$F59)*($F$3:$F$302&gt;$C59))&gt;1,"Sobrepõe","OK"))</f>
        <v/>
      </c>
    </row>
    <row r="60" customFormat="false" ht="18" hidden="false" customHeight="true" outlineLevel="0" collapsed="false">
      <c r="A60" s="24"/>
      <c r="B60" s="26"/>
      <c r="C60" s="27"/>
      <c r="D60" s="27"/>
      <c r="E60" s="24"/>
      <c r="F60" s="28" t="str">
        <f aca="false">IF($A60="","",IF($D60="",Parâmetros!$C$4,$D60))</f>
        <v/>
      </c>
      <c r="G60" s="29" t="str">
        <f aca="false">IF($A60="","",IF($F60&lt;=$C60,0,($F60-$C60)*24))</f>
        <v/>
      </c>
      <c r="H60" s="30" t="str">
        <f aca="false">IF($A60="","",MAX(Parâmetros!$C$4-Parâmetros!$C$5,N(IFERROR(INDEX(Ativos!$G$3:$G$102,MATCH($A60,Ativos!$A$3:$A$102,0)),0))))</f>
        <v/>
      </c>
      <c r="I60" s="29" t="str">
        <f aca="false">IF($A60="","",MAX(0,(MIN($F60,Parâmetros!$C$4)-MAX($C60,$H60))*24))</f>
        <v/>
      </c>
      <c r="J60" s="31" t="str">
        <f aca="false">IF($A60="","",IF($I60&gt;0,1,0))</f>
        <v/>
      </c>
      <c r="K60" s="29" t="str">
        <f aca="false">IF($A60="","",IF(AND($D60&lt;&gt;"",$D60&gt;=$H60,$D60&lt;=Parâmetros!$C$4),$G60,""))</f>
        <v/>
      </c>
      <c r="L60" s="32" t="str">
        <f aca="false">IF($A60="","",IF(SUMPRODUCT(($A$3:$A$302&lt;&gt;"")*($A$3:$A$302=$A60)*($C$3:$C$302&lt;$F60)*($F$3:$F$302&gt;$C60))&gt;1,"Sobrepõe","OK"))</f>
        <v/>
      </c>
    </row>
    <row r="61" customFormat="false" ht="18" hidden="false" customHeight="true" outlineLevel="0" collapsed="false">
      <c r="A61" s="24"/>
      <c r="B61" s="26"/>
      <c r="C61" s="27"/>
      <c r="D61" s="27"/>
      <c r="E61" s="24"/>
      <c r="F61" s="28" t="str">
        <f aca="false">IF($A61="","",IF($D61="",Parâmetros!$C$4,$D61))</f>
        <v/>
      </c>
      <c r="G61" s="29" t="str">
        <f aca="false">IF($A61="","",IF($F61&lt;=$C61,0,($F61-$C61)*24))</f>
        <v/>
      </c>
      <c r="H61" s="30" t="str">
        <f aca="false">IF($A61="","",MAX(Parâmetros!$C$4-Parâmetros!$C$5,N(IFERROR(INDEX(Ativos!$G$3:$G$102,MATCH($A61,Ativos!$A$3:$A$102,0)),0))))</f>
        <v/>
      </c>
      <c r="I61" s="29" t="str">
        <f aca="false">IF($A61="","",MAX(0,(MIN($F61,Parâmetros!$C$4)-MAX($C61,$H61))*24))</f>
        <v/>
      </c>
      <c r="J61" s="31" t="str">
        <f aca="false">IF($A61="","",IF($I61&gt;0,1,0))</f>
        <v/>
      </c>
      <c r="K61" s="29" t="str">
        <f aca="false">IF($A61="","",IF(AND($D61&lt;&gt;"",$D61&gt;=$H61,$D61&lt;=Parâmetros!$C$4),$G61,""))</f>
        <v/>
      </c>
      <c r="L61" s="32" t="str">
        <f aca="false">IF($A61="","",IF(SUMPRODUCT(($A$3:$A$302&lt;&gt;"")*($A$3:$A$302=$A61)*($C$3:$C$302&lt;$F61)*($F$3:$F$302&gt;$C61))&gt;1,"Sobrepõe","OK"))</f>
        <v/>
      </c>
    </row>
    <row r="62" customFormat="false" ht="18" hidden="false" customHeight="true" outlineLevel="0" collapsed="false">
      <c r="A62" s="24"/>
      <c r="B62" s="26"/>
      <c r="C62" s="27"/>
      <c r="D62" s="27"/>
      <c r="E62" s="24"/>
      <c r="F62" s="28" t="str">
        <f aca="false">IF($A62="","",IF($D62="",Parâmetros!$C$4,$D62))</f>
        <v/>
      </c>
      <c r="G62" s="29" t="str">
        <f aca="false">IF($A62="","",IF($F62&lt;=$C62,0,($F62-$C62)*24))</f>
        <v/>
      </c>
      <c r="H62" s="30" t="str">
        <f aca="false">IF($A62="","",MAX(Parâmetros!$C$4-Parâmetros!$C$5,N(IFERROR(INDEX(Ativos!$G$3:$G$102,MATCH($A62,Ativos!$A$3:$A$102,0)),0))))</f>
        <v/>
      </c>
      <c r="I62" s="29" t="str">
        <f aca="false">IF($A62="","",MAX(0,(MIN($F62,Parâmetros!$C$4)-MAX($C62,$H62))*24))</f>
        <v/>
      </c>
      <c r="J62" s="31" t="str">
        <f aca="false">IF($A62="","",IF($I62&gt;0,1,0))</f>
        <v/>
      </c>
      <c r="K62" s="29" t="str">
        <f aca="false">IF($A62="","",IF(AND($D62&lt;&gt;"",$D62&gt;=$H62,$D62&lt;=Parâmetros!$C$4),$G62,""))</f>
        <v/>
      </c>
      <c r="L62" s="32" t="str">
        <f aca="false">IF($A62="","",IF(SUMPRODUCT(($A$3:$A$302&lt;&gt;"")*($A$3:$A$302=$A62)*($C$3:$C$302&lt;$F62)*($F$3:$F$302&gt;$C62))&gt;1,"Sobrepõe","OK"))</f>
        <v/>
      </c>
    </row>
    <row r="63" customFormat="false" ht="18" hidden="false" customHeight="true" outlineLevel="0" collapsed="false">
      <c r="A63" s="24"/>
      <c r="B63" s="26"/>
      <c r="C63" s="27"/>
      <c r="D63" s="27"/>
      <c r="E63" s="24"/>
      <c r="F63" s="28" t="str">
        <f aca="false">IF($A63="","",IF($D63="",Parâmetros!$C$4,$D63))</f>
        <v/>
      </c>
      <c r="G63" s="29" t="str">
        <f aca="false">IF($A63="","",IF($F63&lt;=$C63,0,($F63-$C63)*24))</f>
        <v/>
      </c>
      <c r="H63" s="30" t="str">
        <f aca="false">IF($A63="","",MAX(Parâmetros!$C$4-Parâmetros!$C$5,N(IFERROR(INDEX(Ativos!$G$3:$G$102,MATCH($A63,Ativos!$A$3:$A$102,0)),0))))</f>
        <v/>
      </c>
      <c r="I63" s="29" t="str">
        <f aca="false">IF($A63="","",MAX(0,(MIN($F63,Parâmetros!$C$4)-MAX($C63,$H63))*24))</f>
        <v/>
      </c>
      <c r="J63" s="31" t="str">
        <f aca="false">IF($A63="","",IF($I63&gt;0,1,0))</f>
        <v/>
      </c>
      <c r="K63" s="29" t="str">
        <f aca="false">IF($A63="","",IF(AND($D63&lt;&gt;"",$D63&gt;=$H63,$D63&lt;=Parâmetros!$C$4),$G63,""))</f>
        <v/>
      </c>
      <c r="L63" s="32" t="str">
        <f aca="false">IF($A63="","",IF(SUMPRODUCT(($A$3:$A$302&lt;&gt;"")*($A$3:$A$302=$A63)*($C$3:$C$302&lt;$F63)*($F$3:$F$302&gt;$C63))&gt;1,"Sobrepõe","OK"))</f>
        <v/>
      </c>
    </row>
    <row r="64" customFormat="false" ht="18" hidden="false" customHeight="true" outlineLevel="0" collapsed="false">
      <c r="A64" s="24"/>
      <c r="B64" s="26"/>
      <c r="C64" s="27"/>
      <c r="D64" s="27"/>
      <c r="E64" s="24"/>
      <c r="F64" s="28" t="str">
        <f aca="false">IF($A64="","",IF($D64="",Parâmetros!$C$4,$D64))</f>
        <v/>
      </c>
      <c r="G64" s="29" t="str">
        <f aca="false">IF($A64="","",IF($F64&lt;=$C64,0,($F64-$C64)*24))</f>
        <v/>
      </c>
      <c r="H64" s="30" t="str">
        <f aca="false">IF($A64="","",MAX(Parâmetros!$C$4-Parâmetros!$C$5,N(IFERROR(INDEX(Ativos!$G$3:$G$102,MATCH($A64,Ativos!$A$3:$A$102,0)),0))))</f>
        <v/>
      </c>
      <c r="I64" s="29" t="str">
        <f aca="false">IF($A64="","",MAX(0,(MIN($F64,Parâmetros!$C$4)-MAX($C64,$H64))*24))</f>
        <v/>
      </c>
      <c r="J64" s="31" t="str">
        <f aca="false">IF($A64="","",IF($I64&gt;0,1,0))</f>
        <v/>
      </c>
      <c r="K64" s="29" t="str">
        <f aca="false">IF($A64="","",IF(AND($D64&lt;&gt;"",$D64&gt;=$H64,$D64&lt;=Parâmetros!$C$4),$G64,""))</f>
        <v/>
      </c>
      <c r="L64" s="32" t="str">
        <f aca="false">IF($A64="","",IF(SUMPRODUCT(($A$3:$A$302&lt;&gt;"")*($A$3:$A$302=$A64)*($C$3:$C$302&lt;$F64)*($F$3:$F$302&gt;$C64))&gt;1,"Sobrepõe","OK"))</f>
        <v/>
      </c>
    </row>
    <row r="65" customFormat="false" ht="18" hidden="false" customHeight="true" outlineLevel="0" collapsed="false">
      <c r="A65" s="24"/>
      <c r="B65" s="26"/>
      <c r="C65" s="27"/>
      <c r="D65" s="27"/>
      <c r="E65" s="24"/>
      <c r="F65" s="28" t="str">
        <f aca="false">IF($A65="","",IF($D65="",Parâmetros!$C$4,$D65))</f>
        <v/>
      </c>
      <c r="G65" s="29" t="str">
        <f aca="false">IF($A65="","",IF($F65&lt;=$C65,0,($F65-$C65)*24))</f>
        <v/>
      </c>
      <c r="H65" s="30" t="str">
        <f aca="false">IF($A65="","",MAX(Parâmetros!$C$4-Parâmetros!$C$5,N(IFERROR(INDEX(Ativos!$G$3:$G$102,MATCH($A65,Ativos!$A$3:$A$102,0)),0))))</f>
        <v/>
      </c>
      <c r="I65" s="29" t="str">
        <f aca="false">IF($A65="","",MAX(0,(MIN($F65,Parâmetros!$C$4)-MAX($C65,$H65))*24))</f>
        <v/>
      </c>
      <c r="J65" s="31" t="str">
        <f aca="false">IF($A65="","",IF($I65&gt;0,1,0))</f>
        <v/>
      </c>
      <c r="K65" s="29" t="str">
        <f aca="false">IF($A65="","",IF(AND($D65&lt;&gt;"",$D65&gt;=$H65,$D65&lt;=Parâmetros!$C$4),$G65,""))</f>
        <v/>
      </c>
      <c r="L65" s="32" t="str">
        <f aca="false">IF($A65="","",IF(SUMPRODUCT(($A$3:$A$302&lt;&gt;"")*($A$3:$A$302=$A65)*($C$3:$C$302&lt;$F65)*($F$3:$F$302&gt;$C65))&gt;1,"Sobrepõe","OK"))</f>
        <v/>
      </c>
    </row>
    <row r="66" customFormat="false" ht="18" hidden="false" customHeight="true" outlineLevel="0" collapsed="false">
      <c r="A66" s="24"/>
      <c r="B66" s="26"/>
      <c r="C66" s="27"/>
      <c r="D66" s="27"/>
      <c r="E66" s="24"/>
      <c r="F66" s="28" t="str">
        <f aca="false">IF($A66="","",IF($D66="",Parâmetros!$C$4,$D66))</f>
        <v/>
      </c>
      <c r="G66" s="29" t="str">
        <f aca="false">IF($A66="","",IF($F66&lt;=$C66,0,($F66-$C66)*24))</f>
        <v/>
      </c>
      <c r="H66" s="30" t="str">
        <f aca="false">IF($A66="","",MAX(Parâmetros!$C$4-Parâmetros!$C$5,N(IFERROR(INDEX(Ativos!$G$3:$G$102,MATCH($A66,Ativos!$A$3:$A$102,0)),0))))</f>
        <v/>
      </c>
      <c r="I66" s="29" t="str">
        <f aca="false">IF($A66="","",MAX(0,(MIN($F66,Parâmetros!$C$4)-MAX($C66,$H66))*24))</f>
        <v/>
      </c>
      <c r="J66" s="31" t="str">
        <f aca="false">IF($A66="","",IF($I66&gt;0,1,0))</f>
        <v/>
      </c>
      <c r="K66" s="29" t="str">
        <f aca="false">IF($A66="","",IF(AND($D66&lt;&gt;"",$D66&gt;=$H66,$D66&lt;=Parâmetros!$C$4),$G66,""))</f>
        <v/>
      </c>
      <c r="L66" s="32" t="str">
        <f aca="false">IF($A66="","",IF(SUMPRODUCT(($A$3:$A$302&lt;&gt;"")*($A$3:$A$302=$A66)*($C$3:$C$302&lt;$F66)*($F$3:$F$302&gt;$C66))&gt;1,"Sobrepõe","OK"))</f>
        <v/>
      </c>
    </row>
    <row r="67" customFormat="false" ht="18" hidden="false" customHeight="true" outlineLevel="0" collapsed="false">
      <c r="A67" s="24"/>
      <c r="B67" s="26"/>
      <c r="C67" s="27"/>
      <c r="D67" s="27"/>
      <c r="E67" s="24"/>
      <c r="F67" s="28" t="str">
        <f aca="false">IF($A67="","",IF($D67="",Parâmetros!$C$4,$D67))</f>
        <v/>
      </c>
      <c r="G67" s="29" t="str">
        <f aca="false">IF($A67="","",IF($F67&lt;=$C67,0,($F67-$C67)*24))</f>
        <v/>
      </c>
      <c r="H67" s="30" t="str">
        <f aca="false">IF($A67="","",MAX(Parâmetros!$C$4-Parâmetros!$C$5,N(IFERROR(INDEX(Ativos!$G$3:$G$102,MATCH($A67,Ativos!$A$3:$A$102,0)),0))))</f>
        <v/>
      </c>
      <c r="I67" s="29" t="str">
        <f aca="false">IF($A67="","",MAX(0,(MIN($F67,Parâmetros!$C$4)-MAX($C67,$H67))*24))</f>
        <v/>
      </c>
      <c r="J67" s="31" t="str">
        <f aca="false">IF($A67="","",IF($I67&gt;0,1,0))</f>
        <v/>
      </c>
      <c r="K67" s="29" t="str">
        <f aca="false">IF($A67="","",IF(AND($D67&lt;&gt;"",$D67&gt;=$H67,$D67&lt;=Parâmetros!$C$4),$G67,""))</f>
        <v/>
      </c>
      <c r="L67" s="32" t="str">
        <f aca="false">IF($A67="","",IF(SUMPRODUCT(($A$3:$A$302&lt;&gt;"")*($A$3:$A$302=$A67)*($C$3:$C$302&lt;$F67)*($F$3:$F$302&gt;$C67))&gt;1,"Sobrepõe","OK"))</f>
        <v/>
      </c>
    </row>
    <row r="68" customFormat="false" ht="18" hidden="false" customHeight="true" outlineLevel="0" collapsed="false">
      <c r="A68" s="24"/>
      <c r="B68" s="26"/>
      <c r="C68" s="27"/>
      <c r="D68" s="27"/>
      <c r="E68" s="24"/>
      <c r="F68" s="28" t="str">
        <f aca="false">IF($A68="","",IF($D68="",Parâmetros!$C$4,$D68))</f>
        <v/>
      </c>
      <c r="G68" s="29" t="str">
        <f aca="false">IF($A68="","",IF($F68&lt;=$C68,0,($F68-$C68)*24))</f>
        <v/>
      </c>
      <c r="H68" s="30" t="str">
        <f aca="false">IF($A68="","",MAX(Parâmetros!$C$4-Parâmetros!$C$5,N(IFERROR(INDEX(Ativos!$G$3:$G$102,MATCH($A68,Ativos!$A$3:$A$102,0)),0))))</f>
        <v/>
      </c>
      <c r="I68" s="29" t="str">
        <f aca="false">IF($A68="","",MAX(0,(MIN($F68,Parâmetros!$C$4)-MAX($C68,$H68))*24))</f>
        <v/>
      </c>
      <c r="J68" s="31" t="str">
        <f aca="false">IF($A68="","",IF($I68&gt;0,1,0))</f>
        <v/>
      </c>
      <c r="K68" s="29" t="str">
        <f aca="false">IF($A68="","",IF(AND($D68&lt;&gt;"",$D68&gt;=$H68,$D68&lt;=Parâmetros!$C$4),$G68,""))</f>
        <v/>
      </c>
      <c r="L68" s="32" t="str">
        <f aca="false">IF($A68="","",IF(SUMPRODUCT(($A$3:$A$302&lt;&gt;"")*($A$3:$A$302=$A68)*($C$3:$C$302&lt;$F68)*($F$3:$F$302&gt;$C68))&gt;1,"Sobrepõe","OK"))</f>
        <v/>
      </c>
    </row>
    <row r="69" customFormat="false" ht="18" hidden="false" customHeight="true" outlineLevel="0" collapsed="false">
      <c r="A69" s="24"/>
      <c r="B69" s="26"/>
      <c r="C69" s="27"/>
      <c r="D69" s="27"/>
      <c r="E69" s="24"/>
      <c r="F69" s="28" t="str">
        <f aca="false">IF($A69="","",IF($D69="",Parâmetros!$C$4,$D69))</f>
        <v/>
      </c>
      <c r="G69" s="29" t="str">
        <f aca="false">IF($A69="","",IF($F69&lt;=$C69,0,($F69-$C69)*24))</f>
        <v/>
      </c>
      <c r="H69" s="30" t="str">
        <f aca="false">IF($A69="","",MAX(Parâmetros!$C$4-Parâmetros!$C$5,N(IFERROR(INDEX(Ativos!$G$3:$G$102,MATCH($A69,Ativos!$A$3:$A$102,0)),0))))</f>
        <v/>
      </c>
      <c r="I69" s="29" t="str">
        <f aca="false">IF($A69="","",MAX(0,(MIN($F69,Parâmetros!$C$4)-MAX($C69,$H69))*24))</f>
        <v/>
      </c>
      <c r="J69" s="31" t="str">
        <f aca="false">IF($A69="","",IF($I69&gt;0,1,0))</f>
        <v/>
      </c>
      <c r="K69" s="29" t="str">
        <f aca="false">IF($A69="","",IF(AND($D69&lt;&gt;"",$D69&gt;=$H69,$D69&lt;=Parâmetros!$C$4),$G69,""))</f>
        <v/>
      </c>
      <c r="L69" s="32" t="str">
        <f aca="false">IF($A69="","",IF(SUMPRODUCT(($A$3:$A$302&lt;&gt;"")*($A$3:$A$302=$A69)*($C$3:$C$302&lt;$F69)*($F$3:$F$302&gt;$C69))&gt;1,"Sobrepõe","OK"))</f>
        <v/>
      </c>
    </row>
    <row r="70" customFormat="false" ht="18" hidden="false" customHeight="true" outlineLevel="0" collapsed="false">
      <c r="A70" s="24"/>
      <c r="B70" s="26"/>
      <c r="C70" s="27"/>
      <c r="D70" s="27"/>
      <c r="E70" s="24"/>
      <c r="F70" s="28" t="str">
        <f aca="false">IF($A70="","",IF($D70="",Parâmetros!$C$4,$D70))</f>
        <v/>
      </c>
      <c r="G70" s="29" t="str">
        <f aca="false">IF($A70="","",IF($F70&lt;=$C70,0,($F70-$C70)*24))</f>
        <v/>
      </c>
      <c r="H70" s="30" t="str">
        <f aca="false">IF($A70="","",MAX(Parâmetros!$C$4-Parâmetros!$C$5,N(IFERROR(INDEX(Ativos!$G$3:$G$102,MATCH($A70,Ativos!$A$3:$A$102,0)),0))))</f>
        <v/>
      </c>
      <c r="I70" s="29" t="str">
        <f aca="false">IF($A70="","",MAX(0,(MIN($F70,Parâmetros!$C$4)-MAX($C70,$H70))*24))</f>
        <v/>
      </c>
      <c r="J70" s="31" t="str">
        <f aca="false">IF($A70="","",IF($I70&gt;0,1,0))</f>
        <v/>
      </c>
      <c r="K70" s="29" t="str">
        <f aca="false">IF($A70="","",IF(AND($D70&lt;&gt;"",$D70&gt;=$H70,$D70&lt;=Parâmetros!$C$4),$G70,""))</f>
        <v/>
      </c>
      <c r="L70" s="32" t="str">
        <f aca="false">IF($A70="","",IF(SUMPRODUCT(($A$3:$A$302&lt;&gt;"")*($A$3:$A$302=$A70)*($C$3:$C$302&lt;$F70)*($F$3:$F$302&gt;$C70))&gt;1,"Sobrepõe","OK"))</f>
        <v/>
      </c>
    </row>
    <row r="71" customFormat="false" ht="18" hidden="false" customHeight="true" outlineLevel="0" collapsed="false">
      <c r="A71" s="24"/>
      <c r="B71" s="26"/>
      <c r="C71" s="27"/>
      <c r="D71" s="27"/>
      <c r="E71" s="24"/>
      <c r="F71" s="28" t="str">
        <f aca="false">IF($A71="","",IF($D71="",Parâmetros!$C$4,$D71))</f>
        <v/>
      </c>
      <c r="G71" s="29" t="str">
        <f aca="false">IF($A71="","",IF($F71&lt;=$C71,0,($F71-$C71)*24))</f>
        <v/>
      </c>
      <c r="H71" s="30" t="str">
        <f aca="false">IF($A71="","",MAX(Parâmetros!$C$4-Parâmetros!$C$5,N(IFERROR(INDEX(Ativos!$G$3:$G$102,MATCH($A71,Ativos!$A$3:$A$102,0)),0))))</f>
        <v/>
      </c>
      <c r="I71" s="29" t="str">
        <f aca="false">IF($A71="","",MAX(0,(MIN($F71,Parâmetros!$C$4)-MAX($C71,$H71))*24))</f>
        <v/>
      </c>
      <c r="J71" s="31" t="str">
        <f aca="false">IF($A71="","",IF($I71&gt;0,1,0))</f>
        <v/>
      </c>
      <c r="K71" s="29" t="str">
        <f aca="false">IF($A71="","",IF(AND($D71&lt;&gt;"",$D71&gt;=$H71,$D71&lt;=Parâmetros!$C$4),$G71,""))</f>
        <v/>
      </c>
      <c r="L71" s="32" t="str">
        <f aca="false">IF($A71="","",IF(SUMPRODUCT(($A$3:$A$302&lt;&gt;"")*($A$3:$A$302=$A71)*($C$3:$C$302&lt;$F71)*($F$3:$F$302&gt;$C71))&gt;1,"Sobrepõe","OK"))</f>
        <v/>
      </c>
    </row>
    <row r="72" customFormat="false" ht="18" hidden="false" customHeight="true" outlineLevel="0" collapsed="false">
      <c r="A72" s="24"/>
      <c r="B72" s="26"/>
      <c r="C72" s="27"/>
      <c r="D72" s="27"/>
      <c r="E72" s="24"/>
      <c r="F72" s="28" t="str">
        <f aca="false">IF($A72="","",IF($D72="",Parâmetros!$C$4,$D72))</f>
        <v/>
      </c>
      <c r="G72" s="29" t="str">
        <f aca="false">IF($A72="","",IF($F72&lt;=$C72,0,($F72-$C72)*24))</f>
        <v/>
      </c>
      <c r="H72" s="30" t="str">
        <f aca="false">IF($A72="","",MAX(Parâmetros!$C$4-Parâmetros!$C$5,N(IFERROR(INDEX(Ativos!$G$3:$G$102,MATCH($A72,Ativos!$A$3:$A$102,0)),0))))</f>
        <v/>
      </c>
      <c r="I72" s="29" t="str">
        <f aca="false">IF($A72="","",MAX(0,(MIN($F72,Parâmetros!$C$4)-MAX($C72,$H72))*24))</f>
        <v/>
      </c>
      <c r="J72" s="31" t="str">
        <f aca="false">IF($A72="","",IF($I72&gt;0,1,0))</f>
        <v/>
      </c>
      <c r="K72" s="29" t="str">
        <f aca="false">IF($A72="","",IF(AND($D72&lt;&gt;"",$D72&gt;=$H72,$D72&lt;=Parâmetros!$C$4),$G72,""))</f>
        <v/>
      </c>
      <c r="L72" s="32" t="str">
        <f aca="false">IF($A72="","",IF(SUMPRODUCT(($A$3:$A$302&lt;&gt;"")*($A$3:$A$302=$A72)*($C$3:$C$302&lt;$F72)*($F$3:$F$302&gt;$C72))&gt;1,"Sobrepõe","OK"))</f>
        <v/>
      </c>
    </row>
    <row r="73" customFormat="false" ht="18" hidden="false" customHeight="true" outlineLevel="0" collapsed="false">
      <c r="A73" s="24"/>
      <c r="B73" s="26"/>
      <c r="C73" s="27"/>
      <c r="D73" s="27"/>
      <c r="E73" s="24"/>
      <c r="F73" s="28" t="str">
        <f aca="false">IF($A73="","",IF($D73="",Parâmetros!$C$4,$D73))</f>
        <v/>
      </c>
      <c r="G73" s="29" t="str">
        <f aca="false">IF($A73="","",IF($F73&lt;=$C73,0,($F73-$C73)*24))</f>
        <v/>
      </c>
      <c r="H73" s="30" t="str">
        <f aca="false">IF($A73="","",MAX(Parâmetros!$C$4-Parâmetros!$C$5,N(IFERROR(INDEX(Ativos!$G$3:$G$102,MATCH($A73,Ativos!$A$3:$A$102,0)),0))))</f>
        <v/>
      </c>
      <c r="I73" s="29" t="str">
        <f aca="false">IF($A73="","",MAX(0,(MIN($F73,Parâmetros!$C$4)-MAX($C73,$H73))*24))</f>
        <v/>
      </c>
      <c r="J73" s="31" t="str">
        <f aca="false">IF($A73="","",IF($I73&gt;0,1,0))</f>
        <v/>
      </c>
      <c r="K73" s="29" t="str">
        <f aca="false">IF($A73="","",IF(AND($D73&lt;&gt;"",$D73&gt;=$H73,$D73&lt;=Parâmetros!$C$4),$G73,""))</f>
        <v/>
      </c>
      <c r="L73" s="32" t="str">
        <f aca="false">IF($A73="","",IF(SUMPRODUCT(($A$3:$A$302&lt;&gt;"")*($A$3:$A$302=$A73)*($C$3:$C$302&lt;$F73)*($F$3:$F$302&gt;$C73))&gt;1,"Sobrepõe","OK"))</f>
        <v/>
      </c>
    </row>
    <row r="74" customFormat="false" ht="18" hidden="false" customHeight="true" outlineLevel="0" collapsed="false">
      <c r="A74" s="24"/>
      <c r="B74" s="26"/>
      <c r="C74" s="27"/>
      <c r="D74" s="27"/>
      <c r="E74" s="24"/>
      <c r="F74" s="28" t="str">
        <f aca="false">IF($A74="","",IF($D74="",Parâmetros!$C$4,$D74))</f>
        <v/>
      </c>
      <c r="G74" s="29" t="str">
        <f aca="false">IF($A74="","",IF($F74&lt;=$C74,0,($F74-$C74)*24))</f>
        <v/>
      </c>
      <c r="H74" s="30" t="str">
        <f aca="false">IF($A74="","",MAX(Parâmetros!$C$4-Parâmetros!$C$5,N(IFERROR(INDEX(Ativos!$G$3:$G$102,MATCH($A74,Ativos!$A$3:$A$102,0)),0))))</f>
        <v/>
      </c>
      <c r="I74" s="29" t="str">
        <f aca="false">IF($A74="","",MAX(0,(MIN($F74,Parâmetros!$C$4)-MAX($C74,$H74))*24))</f>
        <v/>
      </c>
      <c r="J74" s="31" t="str">
        <f aca="false">IF($A74="","",IF($I74&gt;0,1,0))</f>
        <v/>
      </c>
      <c r="K74" s="29" t="str">
        <f aca="false">IF($A74="","",IF(AND($D74&lt;&gt;"",$D74&gt;=$H74,$D74&lt;=Parâmetros!$C$4),$G74,""))</f>
        <v/>
      </c>
      <c r="L74" s="32" t="str">
        <f aca="false">IF($A74="","",IF(SUMPRODUCT(($A$3:$A$302&lt;&gt;"")*($A$3:$A$302=$A74)*($C$3:$C$302&lt;$F74)*($F$3:$F$302&gt;$C74))&gt;1,"Sobrepõe","OK"))</f>
        <v/>
      </c>
    </row>
    <row r="75" customFormat="false" ht="18" hidden="false" customHeight="true" outlineLevel="0" collapsed="false">
      <c r="A75" s="24"/>
      <c r="B75" s="26"/>
      <c r="C75" s="27"/>
      <c r="D75" s="27"/>
      <c r="E75" s="24"/>
      <c r="F75" s="28" t="str">
        <f aca="false">IF($A75="","",IF($D75="",Parâmetros!$C$4,$D75))</f>
        <v/>
      </c>
      <c r="G75" s="29" t="str">
        <f aca="false">IF($A75="","",IF($F75&lt;=$C75,0,($F75-$C75)*24))</f>
        <v/>
      </c>
      <c r="H75" s="30" t="str">
        <f aca="false">IF($A75="","",MAX(Parâmetros!$C$4-Parâmetros!$C$5,N(IFERROR(INDEX(Ativos!$G$3:$G$102,MATCH($A75,Ativos!$A$3:$A$102,0)),0))))</f>
        <v/>
      </c>
      <c r="I75" s="29" t="str">
        <f aca="false">IF($A75="","",MAX(0,(MIN($F75,Parâmetros!$C$4)-MAX($C75,$H75))*24))</f>
        <v/>
      </c>
      <c r="J75" s="31" t="str">
        <f aca="false">IF($A75="","",IF($I75&gt;0,1,0))</f>
        <v/>
      </c>
      <c r="K75" s="29" t="str">
        <f aca="false">IF($A75="","",IF(AND($D75&lt;&gt;"",$D75&gt;=$H75,$D75&lt;=Parâmetros!$C$4),$G75,""))</f>
        <v/>
      </c>
      <c r="L75" s="32" t="str">
        <f aca="false">IF($A75="","",IF(SUMPRODUCT(($A$3:$A$302&lt;&gt;"")*($A$3:$A$302=$A75)*($C$3:$C$302&lt;$F75)*($F$3:$F$302&gt;$C75))&gt;1,"Sobrepõe","OK"))</f>
        <v/>
      </c>
    </row>
    <row r="76" customFormat="false" ht="18" hidden="false" customHeight="true" outlineLevel="0" collapsed="false">
      <c r="A76" s="24"/>
      <c r="B76" s="26"/>
      <c r="C76" s="27"/>
      <c r="D76" s="27"/>
      <c r="E76" s="24"/>
      <c r="F76" s="28" t="str">
        <f aca="false">IF($A76="","",IF($D76="",Parâmetros!$C$4,$D76))</f>
        <v/>
      </c>
      <c r="G76" s="29" t="str">
        <f aca="false">IF($A76="","",IF($F76&lt;=$C76,0,($F76-$C76)*24))</f>
        <v/>
      </c>
      <c r="H76" s="30" t="str">
        <f aca="false">IF($A76="","",MAX(Parâmetros!$C$4-Parâmetros!$C$5,N(IFERROR(INDEX(Ativos!$G$3:$G$102,MATCH($A76,Ativos!$A$3:$A$102,0)),0))))</f>
        <v/>
      </c>
      <c r="I76" s="29" t="str">
        <f aca="false">IF($A76="","",MAX(0,(MIN($F76,Parâmetros!$C$4)-MAX($C76,$H76))*24))</f>
        <v/>
      </c>
      <c r="J76" s="31" t="str">
        <f aca="false">IF($A76="","",IF($I76&gt;0,1,0))</f>
        <v/>
      </c>
      <c r="K76" s="29" t="str">
        <f aca="false">IF($A76="","",IF(AND($D76&lt;&gt;"",$D76&gt;=$H76,$D76&lt;=Parâmetros!$C$4),$G76,""))</f>
        <v/>
      </c>
      <c r="L76" s="32" t="str">
        <f aca="false">IF($A76="","",IF(SUMPRODUCT(($A$3:$A$302&lt;&gt;"")*($A$3:$A$302=$A76)*($C$3:$C$302&lt;$F76)*($F$3:$F$302&gt;$C76))&gt;1,"Sobrepõe","OK"))</f>
        <v/>
      </c>
    </row>
    <row r="77" customFormat="false" ht="18" hidden="false" customHeight="true" outlineLevel="0" collapsed="false">
      <c r="A77" s="24"/>
      <c r="B77" s="26"/>
      <c r="C77" s="27"/>
      <c r="D77" s="27"/>
      <c r="E77" s="24"/>
      <c r="F77" s="28" t="str">
        <f aca="false">IF($A77="","",IF($D77="",Parâmetros!$C$4,$D77))</f>
        <v/>
      </c>
      <c r="G77" s="29" t="str">
        <f aca="false">IF($A77="","",IF($F77&lt;=$C77,0,($F77-$C77)*24))</f>
        <v/>
      </c>
      <c r="H77" s="30" t="str">
        <f aca="false">IF($A77="","",MAX(Parâmetros!$C$4-Parâmetros!$C$5,N(IFERROR(INDEX(Ativos!$G$3:$G$102,MATCH($A77,Ativos!$A$3:$A$102,0)),0))))</f>
        <v/>
      </c>
      <c r="I77" s="29" t="str">
        <f aca="false">IF($A77="","",MAX(0,(MIN($F77,Parâmetros!$C$4)-MAX($C77,$H77))*24))</f>
        <v/>
      </c>
      <c r="J77" s="31" t="str">
        <f aca="false">IF($A77="","",IF($I77&gt;0,1,0))</f>
        <v/>
      </c>
      <c r="K77" s="29" t="str">
        <f aca="false">IF($A77="","",IF(AND($D77&lt;&gt;"",$D77&gt;=$H77,$D77&lt;=Parâmetros!$C$4),$G77,""))</f>
        <v/>
      </c>
      <c r="L77" s="32" t="str">
        <f aca="false">IF($A77="","",IF(SUMPRODUCT(($A$3:$A$302&lt;&gt;"")*($A$3:$A$302=$A77)*($C$3:$C$302&lt;$F77)*($F$3:$F$302&gt;$C77))&gt;1,"Sobrepõe","OK"))</f>
        <v/>
      </c>
    </row>
    <row r="78" customFormat="false" ht="18" hidden="false" customHeight="true" outlineLevel="0" collapsed="false">
      <c r="A78" s="24"/>
      <c r="B78" s="26"/>
      <c r="C78" s="27"/>
      <c r="D78" s="27"/>
      <c r="E78" s="24"/>
      <c r="F78" s="28" t="str">
        <f aca="false">IF($A78="","",IF($D78="",Parâmetros!$C$4,$D78))</f>
        <v/>
      </c>
      <c r="G78" s="29" t="str">
        <f aca="false">IF($A78="","",IF($F78&lt;=$C78,0,($F78-$C78)*24))</f>
        <v/>
      </c>
      <c r="H78" s="30" t="str">
        <f aca="false">IF($A78="","",MAX(Parâmetros!$C$4-Parâmetros!$C$5,N(IFERROR(INDEX(Ativos!$G$3:$G$102,MATCH($A78,Ativos!$A$3:$A$102,0)),0))))</f>
        <v/>
      </c>
      <c r="I78" s="29" t="str">
        <f aca="false">IF($A78="","",MAX(0,(MIN($F78,Parâmetros!$C$4)-MAX($C78,$H78))*24))</f>
        <v/>
      </c>
      <c r="J78" s="31" t="str">
        <f aca="false">IF($A78="","",IF($I78&gt;0,1,0))</f>
        <v/>
      </c>
      <c r="K78" s="29" t="str">
        <f aca="false">IF($A78="","",IF(AND($D78&lt;&gt;"",$D78&gt;=$H78,$D78&lt;=Parâmetros!$C$4),$G78,""))</f>
        <v/>
      </c>
      <c r="L78" s="32" t="str">
        <f aca="false">IF($A78="","",IF(SUMPRODUCT(($A$3:$A$302&lt;&gt;"")*($A$3:$A$302=$A78)*($C$3:$C$302&lt;$F78)*($F$3:$F$302&gt;$C78))&gt;1,"Sobrepõe","OK"))</f>
        <v/>
      </c>
    </row>
    <row r="79" customFormat="false" ht="18" hidden="false" customHeight="true" outlineLevel="0" collapsed="false">
      <c r="A79" s="24"/>
      <c r="B79" s="26"/>
      <c r="C79" s="27"/>
      <c r="D79" s="27"/>
      <c r="E79" s="24"/>
      <c r="F79" s="28" t="str">
        <f aca="false">IF($A79="","",IF($D79="",Parâmetros!$C$4,$D79))</f>
        <v/>
      </c>
      <c r="G79" s="29" t="str">
        <f aca="false">IF($A79="","",IF($F79&lt;=$C79,0,($F79-$C79)*24))</f>
        <v/>
      </c>
      <c r="H79" s="30" t="str">
        <f aca="false">IF($A79="","",MAX(Parâmetros!$C$4-Parâmetros!$C$5,N(IFERROR(INDEX(Ativos!$G$3:$G$102,MATCH($A79,Ativos!$A$3:$A$102,0)),0))))</f>
        <v/>
      </c>
      <c r="I79" s="29" t="str">
        <f aca="false">IF($A79="","",MAX(0,(MIN($F79,Parâmetros!$C$4)-MAX($C79,$H79))*24))</f>
        <v/>
      </c>
      <c r="J79" s="31" t="str">
        <f aca="false">IF($A79="","",IF($I79&gt;0,1,0))</f>
        <v/>
      </c>
      <c r="K79" s="29" t="str">
        <f aca="false">IF($A79="","",IF(AND($D79&lt;&gt;"",$D79&gt;=$H79,$D79&lt;=Parâmetros!$C$4),$G79,""))</f>
        <v/>
      </c>
      <c r="L79" s="32" t="str">
        <f aca="false">IF($A79="","",IF(SUMPRODUCT(($A$3:$A$302&lt;&gt;"")*($A$3:$A$302=$A79)*($C$3:$C$302&lt;$F79)*($F$3:$F$302&gt;$C79))&gt;1,"Sobrepõe","OK"))</f>
        <v/>
      </c>
    </row>
    <row r="80" customFormat="false" ht="18" hidden="false" customHeight="true" outlineLevel="0" collapsed="false">
      <c r="A80" s="24"/>
      <c r="B80" s="26"/>
      <c r="C80" s="27"/>
      <c r="D80" s="27"/>
      <c r="E80" s="24"/>
      <c r="F80" s="28" t="str">
        <f aca="false">IF($A80="","",IF($D80="",Parâmetros!$C$4,$D80))</f>
        <v/>
      </c>
      <c r="G80" s="29" t="str">
        <f aca="false">IF($A80="","",IF($F80&lt;=$C80,0,($F80-$C80)*24))</f>
        <v/>
      </c>
      <c r="H80" s="30" t="str">
        <f aca="false">IF($A80="","",MAX(Parâmetros!$C$4-Parâmetros!$C$5,N(IFERROR(INDEX(Ativos!$G$3:$G$102,MATCH($A80,Ativos!$A$3:$A$102,0)),0))))</f>
        <v/>
      </c>
      <c r="I80" s="29" t="str">
        <f aca="false">IF($A80="","",MAX(0,(MIN($F80,Parâmetros!$C$4)-MAX($C80,$H80))*24))</f>
        <v/>
      </c>
      <c r="J80" s="31" t="str">
        <f aca="false">IF($A80="","",IF($I80&gt;0,1,0))</f>
        <v/>
      </c>
      <c r="K80" s="29" t="str">
        <f aca="false">IF($A80="","",IF(AND($D80&lt;&gt;"",$D80&gt;=$H80,$D80&lt;=Parâmetros!$C$4),$G80,""))</f>
        <v/>
      </c>
      <c r="L80" s="32" t="str">
        <f aca="false">IF($A80="","",IF(SUMPRODUCT(($A$3:$A$302&lt;&gt;"")*($A$3:$A$302=$A80)*($C$3:$C$302&lt;$F80)*($F$3:$F$302&gt;$C80))&gt;1,"Sobrepõe","OK"))</f>
        <v/>
      </c>
    </row>
    <row r="81" customFormat="false" ht="18" hidden="false" customHeight="true" outlineLevel="0" collapsed="false">
      <c r="A81" s="24"/>
      <c r="B81" s="26"/>
      <c r="C81" s="27"/>
      <c r="D81" s="27"/>
      <c r="E81" s="24"/>
      <c r="F81" s="28" t="str">
        <f aca="false">IF($A81="","",IF($D81="",Parâmetros!$C$4,$D81))</f>
        <v/>
      </c>
      <c r="G81" s="29" t="str">
        <f aca="false">IF($A81="","",IF($F81&lt;=$C81,0,($F81-$C81)*24))</f>
        <v/>
      </c>
      <c r="H81" s="30" t="str">
        <f aca="false">IF($A81="","",MAX(Parâmetros!$C$4-Parâmetros!$C$5,N(IFERROR(INDEX(Ativos!$G$3:$G$102,MATCH($A81,Ativos!$A$3:$A$102,0)),0))))</f>
        <v/>
      </c>
      <c r="I81" s="29" t="str">
        <f aca="false">IF($A81="","",MAX(0,(MIN($F81,Parâmetros!$C$4)-MAX($C81,$H81))*24))</f>
        <v/>
      </c>
      <c r="J81" s="31" t="str">
        <f aca="false">IF($A81="","",IF($I81&gt;0,1,0))</f>
        <v/>
      </c>
      <c r="K81" s="29" t="str">
        <f aca="false">IF($A81="","",IF(AND($D81&lt;&gt;"",$D81&gt;=$H81,$D81&lt;=Parâmetros!$C$4),$G81,""))</f>
        <v/>
      </c>
      <c r="L81" s="32" t="str">
        <f aca="false">IF($A81="","",IF(SUMPRODUCT(($A$3:$A$302&lt;&gt;"")*($A$3:$A$302=$A81)*($C$3:$C$302&lt;$F81)*($F$3:$F$302&gt;$C81))&gt;1,"Sobrepõe","OK"))</f>
        <v/>
      </c>
    </row>
    <row r="82" customFormat="false" ht="18" hidden="false" customHeight="true" outlineLevel="0" collapsed="false">
      <c r="A82" s="24"/>
      <c r="B82" s="26"/>
      <c r="C82" s="27"/>
      <c r="D82" s="27"/>
      <c r="E82" s="24"/>
      <c r="F82" s="28" t="str">
        <f aca="false">IF($A82="","",IF($D82="",Parâmetros!$C$4,$D82))</f>
        <v/>
      </c>
      <c r="G82" s="29" t="str">
        <f aca="false">IF($A82="","",IF($F82&lt;=$C82,0,($F82-$C82)*24))</f>
        <v/>
      </c>
      <c r="H82" s="30" t="str">
        <f aca="false">IF($A82="","",MAX(Parâmetros!$C$4-Parâmetros!$C$5,N(IFERROR(INDEX(Ativos!$G$3:$G$102,MATCH($A82,Ativos!$A$3:$A$102,0)),0))))</f>
        <v/>
      </c>
      <c r="I82" s="29" t="str">
        <f aca="false">IF($A82="","",MAX(0,(MIN($F82,Parâmetros!$C$4)-MAX($C82,$H82))*24))</f>
        <v/>
      </c>
      <c r="J82" s="31" t="str">
        <f aca="false">IF($A82="","",IF($I82&gt;0,1,0))</f>
        <v/>
      </c>
      <c r="K82" s="29" t="str">
        <f aca="false">IF($A82="","",IF(AND($D82&lt;&gt;"",$D82&gt;=$H82,$D82&lt;=Parâmetros!$C$4),$G82,""))</f>
        <v/>
      </c>
      <c r="L82" s="32" t="str">
        <f aca="false">IF($A82="","",IF(SUMPRODUCT(($A$3:$A$302&lt;&gt;"")*($A$3:$A$302=$A82)*($C$3:$C$302&lt;$F82)*($F$3:$F$302&gt;$C82))&gt;1,"Sobrepõe","OK"))</f>
        <v/>
      </c>
    </row>
    <row r="83" customFormat="false" ht="18" hidden="false" customHeight="true" outlineLevel="0" collapsed="false">
      <c r="A83" s="24"/>
      <c r="B83" s="26"/>
      <c r="C83" s="27"/>
      <c r="D83" s="27"/>
      <c r="E83" s="24"/>
      <c r="F83" s="28" t="str">
        <f aca="false">IF($A83="","",IF($D83="",Parâmetros!$C$4,$D83))</f>
        <v/>
      </c>
      <c r="G83" s="29" t="str">
        <f aca="false">IF($A83="","",IF($F83&lt;=$C83,0,($F83-$C83)*24))</f>
        <v/>
      </c>
      <c r="H83" s="30" t="str">
        <f aca="false">IF($A83="","",MAX(Parâmetros!$C$4-Parâmetros!$C$5,N(IFERROR(INDEX(Ativos!$G$3:$G$102,MATCH($A83,Ativos!$A$3:$A$102,0)),0))))</f>
        <v/>
      </c>
      <c r="I83" s="29" t="str">
        <f aca="false">IF($A83="","",MAX(0,(MIN($F83,Parâmetros!$C$4)-MAX($C83,$H83))*24))</f>
        <v/>
      </c>
      <c r="J83" s="31" t="str">
        <f aca="false">IF($A83="","",IF($I83&gt;0,1,0))</f>
        <v/>
      </c>
      <c r="K83" s="29" t="str">
        <f aca="false">IF($A83="","",IF(AND($D83&lt;&gt;"",$D83&gt;=$H83,$D83&lt;=Parâmetros!$C$4),$G83,""))</f>
        <v/>
      </c>
      <c r="L83" s="32" t="str">
        <f aca="false">IF($A83="","",IF(SUMPRODUCT(($A$3:$A$302&lt;&gt;"")*($A$3:$A$302=$A83)*($C$3:$C$302&lt;$F83)*($F$3:$F$302&gt;$C83))&gt;1,"Sobrepõe","OK"))</f>
        <v/>
      </c>
    </row>
    <row r="84" customFormat="false" ht="18" hidden="false" customHeight="true" outlineLevel="0" collapsed="false">
      <c r="A84" s="24"/>
      <c r="B84" s="26"/>
      <c r="C84" s="27"/>
      <c r="D84" s="27"/>
      <c r="E84" s="24"/>
      <c r="F84" s="28" t="str">
        <f aca="false">IF($A84="","",IF($D84="",Parâmetros!$C$4,$D84))</f>
        <v/>
      </c>
      <c r="G84" s="29" t="str">
        <f aca="false">IF($A84="","",IF($F84&lt;=$C84,0,($F84-$C84)*24))</f>
        <v/>
      </c>
      <c r="H84" s="30" t="str">
        <f aca="false">IF($A84="","",MAX(Parâmetros!$C$4-Parâmetros!$C$5,N(IFERROR(INDEX(Ativos!$G$3:$G$102,MATCH($A84,Ativos!$A$3:$A$102,0)),0))))</f>
        <v/>
      </c>
      <c r="I84" s="29" t="str">
        <f aca="false">IF($A84="","",MAX(0,(MIN($F84,Parâmetros!$C$4)-MAX($C84,$H84))*24))</f>
        <v/>
      </c>
      <c r="J84" s="31" t="str">
        <f aca="false">IF($A84="","",IF($I84&gt;0,1,0))</f>
        <v/>
      </c>
      <c r="K84" s="29" t="str">
        <f aca="false">IF($A84="","",IF(AND($D84&lt;&gt;"",$D84&gt;=$H84,$D84&lt;=Parâmetros!$C$4),$G84,""))</f>
        <v/>
      </c>
      <c r="L84" s="32" t="str">
        <f aca="false">IF($A84="","",IF(SUMPRODUCT(($A$3:$A$302&lt;&gt;"")*($A$3:$A$302=$A84)*($C$3:$C$302&lt;$F84)*($F$3:$F$302&gt;$C84))&gt;1,"Sobrepõe","OK"))</f>
        <v/>
      </c>
    </row>
    <row r="85" customFormat="false" ht="18" hidden="false" customHeight="true" outlineLevel="0" collapsed="false">
      <c r="A85" s="24"/>
      <c r="B85" s="26"/>
      <c r="C85" s="27"/>
      <c r="D85" s="27"/>
      <c r="E85" s="24"/>
      <c r="F85" s="28" t="str">
        <f aca="false">IF($A85="","",IF($D85="",Parâmetros!$C$4,$D85))</f>
        <v/>
      </c>
      <c r="G85" s="29" t="str">
        <f aca="false">IF($A85="","",IF($F85&lt;=$C85,0,($F85-$C85)*24))</f>
        <v/>
      </c>
      <c r="H85" s="30" t="str">
        <f aca="false">IF($A85="","",MAX(Parâmetros!$C$4-Parâmetros!$C$5,N(IFERROR(INDEX(Ativos!$G$3:$G$102,MATCH($A85,Ativos!$A$3:$A$102,0)),0))))</f>
        <v/>
      </c>
      <c r="I85" s="29" t="str">
        <f aca="false">IF($A85="","",MAX(0,(MIN($F85,Parâmetros!$C$4)-MAX($C85,$H85))*24))</f>
        <v/>
      </c>
      <c r="J85" s="31" t="str">
        <f aca="false">IF($A85="","",IF($I85&gt;0,1,0))</f>
        <v/>
      </c>
      <c r="K85" s="29" t="str">
        <f aca="false">IF($A85="","",IF(AND($D85&lt;&gt;"",$D85&gt;=$H85,$D85&lt;=Parâmetros!$C$4),$G85,""))</f>
        <v/>
      </c>
      <c r="L85" s="32" t="str">
        <f aca="false">IF($A85="","",IF(SUMPRODUCT(($A$3:$A$302&lt;&gt;"")*($A$3:$A$302=$A85)*($C$3:$C$302&lt;$F85)*($F$3:$F$302&gt;$C85))&gt;1,"Sobrepõe","OK"))</f>
        <v/>
      </c>
    </row>
    <row r="86" customFormat="false" ht="18" hidden="false" customHeight="true" outlineLevel="0" collapsed="false">
      <c r="A86" s="24"/>
      <c r="B86" s="26"/>
      <c r="C86" s="27"/>
      <c r="D86" s="27"/>
      <c r="E86" s="24"/>
      <c r="F86" s="28" t="str">
        <f aca="false">IF($A86="","",IF($D86="",Parâmetros!$C$4,$D86))</f>
        <v/>
      </c>
      <c r="G86" s="29" t="str">
        <f aca="false">IF($A86="","",IF($F86&lt;=$C86,0,($F86-$C86)*24))</f>
        <v/>
      </c>
      <c r="H86" s="30" t="str">
        <f aca="false">IF($A86="","",MAX(Parâmetros!$C$4-Parâmetros!$C$5,N(IFERROR(INDEX(Ativos!$G$3:$G$102,MATCH($A86,Ativos!$A$3:$A$102,0)),0))))</f>
        <v/>
      </c>
      <c r="I86" s="29" t="str">
        <f aca="false">IF($A86="","",MAX(0,(MIN($F86,Parâmetros!$C$4)-MAX($C86,$H86))*24))</f>
        <v/>
      </c>
      <c r="J86" s="31" t="str">
        <f aca="false">IF($A86="","",IF($I86&gt;0,1,0))</f>
        <v/>
      </c>
      <c r="K86" s="29" t="str">
        <f aca="false">IF($A86="","",IF(AND($D86&lt;&gt;"",$D86&gt;=$H86,$D86&lt;=Parâmetros!$C$4),$G86,""))</f>
        <v/>
      </c>
      <c r="L86" s="32" t="str">
        <f aca="false">IF($A86="","",IF(SUMPRODUCT(($A$3:$A$302&lt;&gt;"")*($A$3:$A$302=$A86)*($C$3:$C$302&lt;$F86)*($F$3:$F$302&gt;$C86))&gt;1,"Sobrepõe","OK"))</f>
        <v/>
      </c>
    </row>
    <row r="87" customFormat="false" ht="18" hidden="false" customHeight="true" outlineLevel="0" collapsed="false">
      <c r="A87" s="24"/>
      <c r="B87" s="26"/>
      <c r="C87" s="27"/>
      <c r="D87" s="27"/>
      <c r="E87" s="24"/>
      <c r="F87" s="28" t="str">
        <f aca="false">IF($A87="","",IF($D87="",Parâmetros!$C$4,$D87))</f>
        <v/>
      </c>
      <c r="G87" s="29" t="str">
        <f aca="false">IF($A87="","",IF($F87&lt;=$C87,0,($F87-$C87)*24))</f>
        <v/>
      </c>
      <c r="H87" s="30" t="str">
        <f aca="false">IF($A87="","",MAX(Parâmetros!$C$4-Parâmetros!$C$5,N(IFERROR(INDEX(Ativos!$G$3:$G$102,MATCH($A87,Ativos!$A$3:$A$102,0)),0))))</f>
        <v/>
      </c>
      <c r="I87" s="29" t="str">
        <f aca="false">IF($A87="","",MAX(0,(MIN($F87,Parâmetros!$C$4)-MAX($C87,$H87))*24))</f>
        <v/>
      </c>
      <c r="J87" s="31" t="str">
        <f aca="false">IF($A87="","",IF($I87&gt;0,1,0))</f>
        <v/>
      </c>
      <c r="K87" s="29" t="str">
        <f aca="false">IF($A87="","",IF(AND($D87&lt;&gt;"",$D87&gt;=$H87,$D87&lt;=Parâmetros!$C$4),$G87,""))</f>
        <v/>
      </c>
      <c r="L87" s="32" t="str">
        <f aca="false">IF($A87="","",IF(SUMPRODUCT(($A$3:$A$302&lt;&gt;"")*($A$3:$A$302=$A87)*($C$3:$C$302&lt;$F87)*($F$3:$F$302&gt;$C87))&gt;1,"Sobrepõe","OK"))</f>
        <v/>
      </c>
    </row>
    <row r="88" customFormat="false" ht="18" hidden="false" customHeight="true" outlineLevel="0" collapsed="false">
      <c r="A88" s="24"/>
      <c r="B88" s="26"/>
      <c r="C88" s="27"/>
      <c r="D88" s="27"/>
      <c r="E88" s="24"/>
      <c r="F88" s="28" t="str">
        <f aca="false">IF($A88="","",IF($D88="",Parâmetros!$C$4,$D88))</f>
        <v/>
      </c>
      <c r="G88" s="29" t="str">
        <f aca="false">IF($A88="","",IF($F88&lt;=$C88,0,($F88-$C88)*24))</f>
        <v/>
      </c>
      <c r="H88" s="30" t="str">
        <f aca="false">IF($A88="","",MAX(Parâmetros!$C$4-Parâmetros!$C$5,N(IFERROR(INDEX(Ativos!$G$3:$G$102,MATCH($A88,Ativos!$A$3:$A$102,0)),0))))</f>
        <v/>
      </c>
      <c r="I88" s="29" t="str">
        <f aca="false">IF($A88="","",MAX(0,(MIN($F88,Parâmetros!$C$4)-MAX($C88,$H88))*24))</f>
        <v/>
      </c>
      <c r="J88" s="31" t="str">
        <f aca="false">IF($A88="","",IF($I88&gt;0,1,0))</f>
        <v/>
      </c>
      <c r="K88" s="29" t="str">
        <f aca="false">IF($A88="","",IF(AND($D88&lt;&gt;"",$D88&gt;=$H88,$D88&lt;=Parâmetros!$C$4),$G88,""))</f>
        <v/>
      </c>
      <c r="L88" s="32" t="str">
        <f aca="false">IF($A88="","",IF(SUMPRODUCT(($A$3:$A$302&lt;&gt;"")*($A$3:$A$302=$A88)*($C$3:$C$302&lt;$F88)*($F$3:$F$302&gt;$C88))&gt;1,"Sobrepõe","OK"))</f>
        <v/>
      </c>
    </row>
    <row r="89" customFormat="false" ht="18" hidden="false" customHeight="true" outlineLevel="0" collapsed="false">
      <c r="A89" s="24"/>
      <c r="B89" s="26"/>
      <c r="C89" s="27"/>
      <c r="D89" s="27"/>
      <c r="E89" s="24"/>
      <c r="F89" s="28" t="str">
        <f aca="false">IF($A89="","",IF($D89="",Parâmetros!$C$4,$D89))</f>
        <v/>
      </c>
      <c r="G89" s="29" t="str">
        <f aca="false">IF($A89="","",IF($F89&lt;=$C89,0,($F89-$C89)*24))</f>
        <v/>
      </c>
      <c r="H89" s="30" t="str">
        <f aca="false">IF($A89="","",MAX(Parâmetros!$C$4-Parâmetros!$C$5,N(IFERROR(INDEX(Ativos!$G$3:$G$102,MATCH($A89,Ativos!$A$3:$A$102,0)),0))))</f>
        <v/>
      </c>
      <c r="I89" s="29" t="str">
        <f aca="false">IF($A89="","",MAX(0,(MIN($F89,Parâmetros!$C$4)-MAX($C89,$H89))*24))</f>
        <v/>
      </c>
      <c r="J89" s="31" t="str">
        <f aca="false">IF($A89="","",IF($I89&gt;0,1,0))</f>
        <v/>
      </c>
      <c r="K89" s="29" t="str">
        <f aca="false">IF($A89="","",IF(AND($D89&lt;&gt;"",$D89&gt;=$H89,$D89&lt;=Parâmetros!$C$4),$G89,""))</f>
        <v/>
      </c>
      <c r="L89" s="32" t="str">
        <f aca="false">IF($A89="","",IF(SUMPRODUCT(($A$3:$A$302&lt;&gt;"")*($A$3:$A$302=$A89)*($C$3:$C$302&lt;$F89)*($F$3:$F$302&gt;$C89))&gt;1,"Sobrepõe","OK"))</f>
        <v/>
      </c>
    </row>
    <row r="90" customFormat="false" ht="18" hidden="false" customHeight="true" outlineLevel="0" collapsed="false">
      <c r="A90" s="24"/>
      <c r="B90" s="26"/>
      <c r="C90" s="27"/>
      <c r="D90" s="27"/>
      <c r="E90" s="24"/>
      <c r="F90" s="28" t="str">
        <f aca="false">IF($A90="","",IF($D90="",Parâmetros!$C$4,$D90))</f>
        <v/>
      </c>
      <c r="G90" s="29" t="str">
        <f aca="false">IF($A90="","",IF($F90&lt;=$C90,0,($F90-$C90)*24))</f>
        <v/>
      </c>
      <c r="H90" s="30" t="str">
        <f aca="false">IF($A90="","",MAX(Parâmetros!$C$4-Parâmetros!$C$5,N(IFERROR(INDEX(Ativos!$G$3:$G$102,MATCH($A90,Ativos!$A$3:$A$102,0)),0))))</f>
        <v/>
      </c>
      <c r="I90" s="29" t="str">
        <f aca="false">IF($A90="","",MAX(0,(MIN($F90,Parâmetros!$C$4)-MAX($C90,$H90))*24))</f>
        <v/>
      </c>
      <c r="J90" s="31" t="str">
        <f aca="false">IF($A90="","",IF($I90&gt;0,1,0))</f>
        <v/>
      </c>
      <c r="K90" s="29" t="str">
        <f aca="false">IF($A90="","",IF(AND($D90&lt;&gt;"",$D90&gt;=$H90,$D90&lt;=Parâmetros!$C$4),$G90,""))</f>
        <v/>
      </c>
      <c r="L90" s="32" t="str">
        <f aca="false">IF($A90="","",IF(SUMPRODUCT(($A$3:$A$302&lt;&gt;"")*($A$3:$A$302=$A90)*($C$3:$C$302&lt;$F90)*($F$3:$F$302&gt;$C90))&gt;1,"Sobrepõe","OK"))</f>
        <v/>
      </c>
    </row>
    <row r="91" customFormat="false" ht="18" hidden="false" customHeight="true" outlineLevel="0" collapsed="false">
      <c r="A91" s="24"/>
      <c r="B91" s="26"/>
      <c r="C91" s="27"/>
      <c r="D91" s="27"/>
      <c r="E91" s="24"/>
      <c r="F91" s="28" t="str">
        <f aca="false">IF($A91="","",IF($D91="",Parâmetros!$C$4,$D91))</f>
        <v/>
      </c>
      <c r="G91" s="29" t="str">
        <f aca="false">IF($A91="","",IF($F91&lt;=$C91,0,($F91-$C91)*24))</f>
        <v/>
      </c>
      <c r="H91" s="30" t="str">
        <f aca="false">IF($A91="","",MAX(Parâmetros!$C$4-Parâmetros!$C$5,N(IFERROR(INDEX(Ativos!$G$3:$G$102,MATCH($A91,Ativos!$A$3:$A$102,0)),0))))</f>
        <v/>
      </c>
      <c r="I91" s="29" t="str">
        <f aca="false">IF($A91="","",MAX(0,(MIN($F91,Parâmetros!$C$4)-MAX($C91,$H91))*24))</f>
        <v/>
      </c>
      <c r="J91" s="31" t="str">
        <f aca="false">IF($A91="","",IF($I91&gt;0,1,0))</f>
        <v/>
      </c>
      <c r="K91" s="29" t="str">
        <f aca="false">IF($A91="","",IF(AND($D91&lt;&gt;"",$D91&gt;=$H91,$D91&lt;=Parâmetros!$C$4),$G91,""))</f>
        <v/>
      </c>
      <c r="L91" s="32" t="str">
        <f aca="false">IF($A91="","",IF(SUMPRODUCT(($A$3:$A$302&lt;&gt;"")*($A$3:$A$302=$A91)*($C$3:$C$302&lt;$F91)*($F$3:$F$302&gt;$C91))&gt;1,"Sobrepõe","OK"))</f>
        <v/>
      </c>
    </row>
    <row r="92" customFormat="false" ht="18" hidden="false" customHeight="true" outlineLevel="0" collapsed="false">
      <c r="A92" s="24"/>
      <c r="B92" s="26"/>
      <c r="C92" s="27"/>
      <c r="D92" s="27"/>
      <c r="E92" s="24"/>
      <c r="F92" s="28" t="str">
        <f aca="false">IF($A92="","",IF($D92="",Parâmetros!$C$4,$D92))</f>
        <v/>
      </c>
      <c r="G92" s="29" t="str">
        <f aca="false">IF($A92="","",IF($F92&lt;=$C92,0,($F92-$C92)*24))</f>
        <v/>
      </c>
      <c r="H92" s="30" t="str">
        <f aca="false">IF($A92="","",MAX(Parâmetros!$C$4-Parâmetros!$C$5,N(IFERROR(INDEX(Ativos!$G$3:$G$102,MATCH($A92,Ativos!$A$3:$A$102,0)),0))))</f>
        <v/>
      </c>
      <c r="I92" s="29" t="str">
        <f aca="false">IF($A92="","",MAX(0,(MIN($F92,Parâmetros!$C$4)-MAX($C92,$H92))*24))</f>
        <v/>
      </c>
      <c r="J92" s="31" t="str">
        <f aca="false">IF($A92="","",IF($I92&gt;0,1,0))</f>
        <v/>
      </c>
      <c r="K92" s="29" t="str">
        <f aca="false">IF($A92="","",IF(AND($D92&lt;&gt;"",$D92&gt;=$H92,$D92&lt;=Parâmetros!$C$4),$G92,""))</f>
        <v/>
      </c>
      <c r="L92" s="32" t="str">
        <f aca="false">IF($A92="","",IF(SUMPRODUCT(($A$3:$A$302&lt;&gt;"")*($A$3:$A$302=$A92)*($C$3:$C$302&lt;$F92)*($F$3:$F$302&gt;$C92))&gt;1,"Sobrepõe","OK"))</f>
        <v/>
      </c>
    </row>
    <row r="93" customFormat="false" ht="18" hidden="false" customHeight="true" outlineLevel="0" collapsed="false">
      <c r="A93" s="24"/>
      <c r="B93" s="26"/>
      <c r="C93" s="27"/>
      <c r="D93" s="27"/>
      <c r="E93" s="24"/>
      <c r="F93" s="28" t="str">
        <f aca="false">IF($A93="","",IF($D93="",Parâmetros!$C$4,$D93))</f>
        <v/>
      </c>
      <c r="G93" s="29" t="str">
        <f aca="false">IF($A93="","",IF($F93&lt;=$C93,0,($F93-$C93)*24))</f>
        <v/>
      </c>
      <c r="H93" s="30" t="str">
        <f aca="false">IF($A93="","",MAX(Parâmetros!$C$4-Parâmetros!$C$5,N(IFERROR(INDEX(Ativos!$G$3:$G$102,MATCH($A93,Ativos!$A$3:$A$102,0)),0))))</f>
        <v/>
      </c>
      <c r="I93" s="29" t="str">
        <f aca="false">IF($A93="","",MAX(0,(MIN($F93,Parâmetros!$C$4)-MAX($C93,$H93))*24))</f>
        <v/>
      </c>
      <c r="J93" s="31" t="str">
        <f aca="false">IF($A93="","",IF($I93&gt;0,1,0))</f>
        <v/>
      </c>
      <c r="K93" s="29" t="str">
        <f aca="false">IF($A93="","",IF(AND($D93&lt;&gt;"",$D93&gt;=$H93,$D93&lt;=Parâmetros!$C$4),$G93,""))</f>
        <v/>
      </c>
      <c r="L93" s="32" t="str">
        <f aca="false">IF($A93="","",IF(SUMPRODUCT(($A$3:$A$302&lt;&gt;"")*($A$3:$A$302=$A93)*($C$3:$C$302&lt;$F93)*($F$3:$F$302&gt;$C93))&gt;1,"Sobrepõe","OK"))</f>
        <v/>
      </c>
    </row>
    <row r="94" customFormat="false" ht="18" hidden="false" customHeight="true" outlineLevel="0" collapsed="false">
      <c r="A94" s="24"/>
      <c r="B94" s="26"/>
      <c r="C94" s="27"/>
      <c r="D94" s="27"/>
      <c r="E94" s="24"/>
      <c r="F94" s="28" t="str">
        <f aca="false">IF($A94="","",IF($D94="",Parâmetros!$C$4,$D94))</f>
        <v/>
      </c>
      <c r="G94" s="29" t="str">
        <f aca="false">IF($A94="","",IF($F94&lt;=$C94,0,($F94-$C94)*24))</f>
        <v/>
      </c>
      <c r="H94" s="30" t="str">
        <f aca="false">IF($A94="","",MAX(Parâmetros!$C$4-Parâmetros!$C$5,N(IFERROR(INDEX(Ativos!$G$3:$G$102,MATCH($A94,Ativos!$A$3:$A$102,0)),0))))</f>
        <v/>
      </c>
      <c r="I94" s="29" t="str">
        <f aca="false">IF($A94="","",MAX(0,(MIN($F94,Parâmetros!$C$4)-MAX($C94,$H94))*24))</f>
        <v/>
      </c>
      <c r="J94" s="31" t="str">
        <f aca="false">IF($A94="","",IF($I94&gt;0,1,0))</f>
        <v/>
      </c>
      <c r="K94" s="29" t="str">
        <f aca="false">IF($A94="","",IF(AND($D94&lt;&gt;"",$D94&gt;=$H94,$D94&lt;=Parâmetros!$C$4),$G94,""))</f>
        <v/>
      </c>
      <c r="L94" s="32" t="str">
        <f aca="false">IF($A94="","",IF(SUMPRODUCT(($A$3:$A$302&lt;&gt;"")*($A$3:$A$302=$A94)*($C$3:$C$302&lt;$F94)*($F$3:$F$302&gt;$C94))&gt;1,"Sobrepõe","OK"))</f>
        <v/>
      </c>
    </row>
    <row r="95" customFormat="false" ht="18" hidden="false" customHeight="true" outlineLevel="0" collapsed="false">
      <c r="A95" s="24"/>
      <c r="B95" s="26"/>
      <c r="C95" s="27"/>
      <c r="D95" s="27"/>
      <c r="E95" s="24"/>
      <c r="F95" s="28" t="str">
        <f aca="false">IF($A95="","",IF($D95="",Parâmetros!$C$4,$D95))</f>
        <v/>
      </c>
      <c r="G95" s="29" t="str">
        <f aca="false">IF($A95="","",IF($F95&lt;=$C95,0,($F95-$C95)*24))</f>
        <v/>
      </c>
      <c r="H95" s="30" t="str">
        <f aca="false">IF($A95="","",MAX(Parâmetros!$C$4-Parâmetros!$C$5,N(IFERROR(INDEX(Ativos!$G$3:$G$102,MATCH($A95,Ativos!$A$3:$A$102,0)),0))))</f>
        <v/>
      </c>
      <c r="I95" s="29" t="str">
        <f aca="false">IF($A95="","",MAX(0,(MIN($F95,Parâmetros!$C$4)-MAX($C95,$H95))*24))</f>
        <v/>
      </c>
      <c r="J95" s="31" t="str">
        <f aca="false">IF($A95="","",IF($I95&gt;0,1,0))</f>
        <v/>
      </c>
      <c r="K95" s="29" t="str">
        <f aca="false">IF($A95="","",IF(AND($D95&lt;&gt;"",$D95&gt;=$H95,$D95&lt;=Parâmetros!$C$4),$G95,""))</f>
        <v/>
      </c>
      <c r="L95" s="32" t="str">
        <f aca="false">IF($A95="","",IF(SUMPRODUCT(($A$3:$A$302&lt;&gt;"")*($A$3:$A$302=$A95)*($C$3:$C$302&lt;$F95)*($F$3:$F$302&gt;$C95))&gt;1,"Sobrepõe","OK"))</f>
        <v/>
      </c>
    </row>
    <row r="96" customFormat="false" ht="18" hidden="false" customHeight="true" outlineLevel="0" collapsed="false">
      <c r="A96" s="24"/>
      <c r="B96" s="26"/>
      <c r="C96" s="27"/>
      <c r="D96" s="27"/>
      <c r="E96" s="24"/>
      <c r="F96" s="28" t="str">
        <f aca="false">IF($A96="","",IF($D96="",Parâmetros!$C$4,$D96))</f>
        <v/>
      </c>
      <c r="G96" s="29" t="str">
        <f aca="false">IF($A96="","",IF($F96&lt;=$C96,0,($F96-$C96)*24))</f>
        <v/>
      </c>
      <c r="H96" s="30" t="str">
        <f aca="false">IF($A96="","",MAX(Parâmetros!$C$4-Parâmetros!$C$5,N(IFERROR(INDEX(Ativos!$G$3:$G$102,MATCH($A96,Ativos!$A$3:$A$102,0)),0))))</f>
        <v/>
      </c>
      <c r="I96" s="29" t="str">
        <f aca="false">IF($A96="","",MAX(0,(MIN($F96,Parâmetros!$C$4)-MAX($C96,$H96))*24))</f>
        <v/>
      </c>
      <c r="J96" s="31" t="str">
        <f aca="false">IF($A96="","",IF($I96&gt;0,1,0))</f>
        <v/>
      </c>
      <c r="K96" s="29" t="str">
        <f aca="false">IF($A96="","",IF(AND($D96&lt;&gt;"",$D96&gt;=$H96,$D96&lt;=Parâmetros!$C$4),$G96,""))</f>
        <v/>
      </c>
      <c r="L96" s="32" t="str">
        <f aca="false">IF($A96="","",IF(SUMPRODUCT(($A$3:$A$302&lt;&gt;"")*($A$3:$A$302=$A96)*($C$3:$C$302&lt;$F96)*($F$3:$F$302&gt;$C96))&gt;1,"Sobrepõe","OK"))</f>
        <v/>
      </c>
    </row>
    <row r="97" customFormat="false" ht="18" hidden="false" customHeight="true" outlineLevel="0" collapsed="false">
      <c r="A97" s="24"/>
      <c r="B97" s="26"/>
      <c r="C97" s="27"/>
      <c r="D97" s="27"/>
      <c r="E97" s="24"/>
      <c r="F97" s="28" t="str">
        <f aca="false">IF($A97="","",IF($D97="",Parâmetros!$C$4,$D97))</f>
        <v/>
      </c>
      <c r="G97" s="29" t="str">
        <f aca="false">IF($A97="","",IF($F97&lt;=$C97,0,($F97-$C97)*24))</f>
        <v/>
      </c>
      <c r="H97" s="30" t="str">
        <f aca="false">IF($A97="","",MAX(Parâmetros!$C$4-Parâmetros!$C$5,N(IFERROR(INDEX(Ativos!$G$3:$G$102,MATCH($A97,Ativos!$A$3:$A$102,0)),0))))</f>
        <v/>
      </c>
      <c r="I97" s="29" t="str">
        <f aca="false">IF($A97="","",MAX(0,(MIN($F97,Parâmetros!$C$4)-MAX($C97,$H97))*24))</f>
        <v/>
      </c>
      <c r="J97" s="31" t="str">
        <f aca="false">IF($A97="","",IF($I97&gt;0,1,0))</f>
        <v/>
      </c>
      <c r="K97" s="29" t="str">
        <f aca="false">IF($A97="","",IF(AND($D97&lt;&gt;"",$D97&gt;=$H97,$D97&lt;=Parâmetros!$C$4),$G97,""))</f>
        <v/>
      </c>
      <c r="L97" s="32" t="str">
        <f aca="false">IF($A97="","",IF(SUMPRODUCT(($A$3:$A$302&lt;&gt;"")*($A$3:$A$302=$A97)*($C$3:$C$302&lt;$F97)*($F$3:$F$302&gt;$C97))&gt;1,"Sobrepõe","OK"))</f>
        <v/>
      </c>
    </row>
    <row r="98" customFormat="false" ht="18" hidden="false" customHeight="true" outlineLevel="0" collapsed="false">
      <c r="A98" s="24"/>
      <c r="B98" s="26"/>
      <c r="C98" s="27"/>
      <c r="D98" s="27"/>
      <c r="E98" s="24"/>
      <c r="F98" s="28" t="str">
        <f aca="false">IF($A98="","",IF($D98="",Parâmetros!$C$4,$D98))</f>
        <v/>
      </c>
      <c r="G98" s="29" t="str">
        <f aca="false">IF($A98="","",IF($F98&lt;=$C98,0,($F98-$C98)*24))</f>
        <v/>
      </c>
      <c r="H98" s="30" t="str">
        <f aca="false">IF($A98="","",MAX(Parâmetros!$C$4-Parâmetros!$C$5,N(IFERROR(INDEX(Ativos!$G$3:$G$102,MATCH($A98,Ativos!$A$3:$A$102,0)),0))))</f>
        <v/>
      </c>
      <c r="I98" s="29" t="str">
        <f aca="false">IF($A98="","",MAX(0,(MIN($F98,Parâmetros!$C$4)-MAX($C98,$H98))*24))</f>
        <v/>
      </c>
      <c r="J98" s="31" t="str">
        <f aca="false">IF($A98="","",IF($I98&gt;0,1,0))</f>
        <v/>
      </c>
      <c r="K98" s="29" t="str">
        <f aca="false">IF($A98="","",IF(AND($D98&lt;&gt;"",$D98&gt;=$H98,$D98&lt;=Parâmetros!$C$4),$G98,""))</f>
        <v/>
      </c>
      <c r="L98" s="32" t="str">
        <f aca="false">IF($A98="","",IF(SUMPRODUCT(($A$3:$A$302&lt;&gt;"")*($A$3:$A$302=$A98)*($C$3:$C$302&lt;$F98)*($F$3:$F$302&gt;$C98))&gt;1,"Sobrepõe","OK"))</f>
        <v/>
      </c>
    </row>
    <row r="99" customFormat="false" ht="18" hidden="false" customHeight="true" outlineLevel="0" collapsed="false">
      <c r="A99" s="24"/>
      <c r="B99" s="26"/>
      <c r="C99" s="27"/>
      <c r="D99" s="27"/>
      <c r="E99" s="24"/>
      <c r="F99" s="28" t="str">
        <f aca="false">IF($A99="","",IF($D99="",Parâmetros!$C$4,$D99))</f>
        <v/>
      </c>
      <c r="G99" s="29" t="str">
        <f aca="false">IF($A99="","",IF($F99&lt;=$C99,0,($F99-$C99)*24))</f>
        <v/>
      </c>
      <c r="H99" s="30" t="str">
        <f aca="false">IF($A99="","",MAX(Parâmetros!$C$4-Parâmetros!$C$5,N(IFERROR(INDEX(Ativos!$G$3:$G$102,MATCH($A99,Ativos!$A$3:$A$102,0)),0))))</f>
        <v/>
      </c>
      <c r="I99" s="29" t="str">
        <f aca="false">IF($A99="","",MAX(0,(MIN($F99,Parâmetros!$C$4)-MAX($C99,$H99))*24))</f>
        <v/>
      </c>
      <c r="J99" s="31" t="str">
        <f aca="false">IF($A99="","",IF($I99&gt;0,1,0))</f>
        <v/>
      </c>
      <c r="K99" s="29" t="str">
        <f aca="false">IF($A99="","",IF(AND($D99&lt;&gt;"",$D99&gt;=$H99,$D99&lt;=Parâmetros!$C$4),$G99,""))</f>
        <v/>
      </c>
      <c r="L99" s="32" t="str">
        <f aca="false">IF($A99="","",IF(SUMPRODUCT(($A$3:$A$302&lt;&gt;"")*($A$3:$A$302=$A99)*($C$3:$C$302&lt;$F99)*($F$3:$F$302&gt;$C99))&gt;1,"Sobrepõe","OK"))</f>
        <v/>
      </c>
    </row>
    <row r="100" customFormat="false" ht="18" hidden="false" customHeight="true" outlineLevel="0" collapsed="false">
      <c r="A100" s="24"/>
      <c r="B100" s="26"/>
      <c r="C100" s="27"/>
      <c r="D100" s="27"/>
      <c r="E100" s="24"/>
      <c r="F100" s="28" t="str">
        <f aca="false">IF($A100="","",IF($D100="",Parâmetros!$C$4,$D100))</f>
        <v/>
      </c>
      <c r="G100" s="29" t="str">
        <f aca="false">IF($A100="","",IF($F100&lt;=$C100,0,($F100-$C100)*24))</f>
        <v/>
      </c>
      <c r="H100" s="30" t="str">
        <f aca="false">IF($A100="","",MAX(Parâmetros!$C$4-Parâmetros!$C$5,N(IFERROR(INDEX(Ativos!$G$3:$G$102,MATCH($A100,Ativos!$A$3:$A$102,0)),0))))</f>
        <v/>
      </c>
      <c r="I100" s="29" t="str">
        <f aca="false">IF($A100="","",MAX(0,(MIN($F100,Parâmetros!$C$4)-MAX($C100,$H100))*24))</f>
        <v/>
      </c>
      <c r="J100" s="31" t="str">
        <f aca="false">IF($A100="","",IF($I100&gt;0,1,0))</f>
        <v/>
      </c>
      <c r="K100" s="29" t="str">
        <f aca="false">IF($A100="","",IF(AND($D100&lt;&gt;"",$D100&gt;=$H100,$D100&lt;=Parâmetros!$C$4),$G100,""))</f>
        <v/>
      </c>
      <c r="L100" s="32" t="str">
        <f aca="false">IF($A100="","",IF(SUMPRODUCT(($A$3:$A$302&lt;&gt;"")*($A$3:$A$302=$A100)*($C$3:$C$302&lt;$F100)*($F$3:$F$302&gt;$C100))&gt;1,"Sobrepõe","OK"))</f>
        <v/>
      </c>
    </row>
    <row r="101" customFormat="false" ht="18" hidden="false" customHeight="true" outlineLevel="0" collapsed="false">
      <c r="A101" s="24"/>
      <c r="B101" s="26"/>
      <c r="C101" s="27"/>
      <c r="D101" s="27"/>
      <c r="E101" s="24"/>
      <c r="F101" s="28" t="str">
        <f aca="false">IF($A101="","",IF($D101="",Parâmetros!$C$4,$D101))</f>
        <v/>
      </c>
      <c r="G101" s="29" t="str">
        <f aca="false">IF($A101="","",IF($F101&lt;=$C101,0,($F101-$C101)*24))</f>
        <v/>
      </c>
      <c r="H101" s="30" t="str">
        <f aca="false">IF($A101="","",MAX(Parâmetros!$C$4-Parâmetros!$C$5,N(IFERROR(INDEX(Ativos!$G$3:$G$102,MATCH($A101,Ativos!$A$3:$A$102,0)),0))))</f>
        <v/>
      </c>
      <c r="I101" s="29" t="str">
        <f aca="false">IF($A101="","",MAX(0,(MIN($F101,Parâmetros!$C$4)-MAX($C101,$H101))*24))</f>
        <v/>
      </c>
      <c r="J101" s="31" t="str">
        <f aca="false">IF($A101="","",IF($I101&gt;0,1,0))</f>
        <v/>
      </c>
      <c r="K101" s="29" t="str">
        <f aca="false">IF($A101="","",IF(AND($D101&lt;&gt;"",$D101&gt;=$H101,$D101&lt;=Parâmetros!$C$4),$G101,""))</f>
        <v/>
      </c>
      <c r="L101" s="32" t="str">
        <f aca="false">IF($A101="","",IF(SUMPRODUCT(($A$3:$A$302&lt;&gt;"")*($A$3:$A$302=$A101)*($C$3:$C$302&lt;$F101)*($F$3:$F$302&gt;$C101))&gt;1,"Sobrepõe","OK"))</f>
        <v/>
      </c>
    </row>
    <row r="102" customFormat="false" ht="18" hidden="false" customHeight="true" outlineLevel="0" collapsed="false">
      <c r="A102" s="24"/>
      <c r="B102" s="26"/>
      <c r="C102" s="27"/>
      <c r="D102" s="27"/>
      <c r="E102" s="24"/>
      <c r="F102" s="28" t="str">
        <f aca="false">IF($A102="","",IF($D102="",Parâmetros!$C$4,$D102))</f>
        <v/>
      </c>
      <c r="G102" s="29" t="str">
        <f aca="false">IF($A102="","",IF($F102&lt;=$C102,0,($F102-$C102)*24))</f>
        <v/>
      </c>
      <c r="H102" s="30" t="str">
        <f aca="false">IF($A102="","",MAX(Parâmetros!$C$4-Parâmetros!$C$5,N(IFERROR(INDEX(Ativos!$G$3:$G$102,MATCH($A102,Ativos!$A$3:$A$102,0)),0))))</f>
        <v/>
      </c>
      <c r="I102" s="29" t="str">
        <f aca="false">IF($A102="","",MAX(0,(MIN($F102,Parâmetros!$C$4)-MAX($C102,$H102))*24))</f>
        <v/>
      </c>
      <c r="J102" s="31" t="str">
        <f aca="false">IF($A102="","",IF($I102&gt;0,1,0))</f>
        <v/>
      </c>
      <c r="K102" s="29" t="str">
        <f aca="false">IF($A102="","",IF(AND($D102&lt;&gt;"",$D102&gt;=$H102,$D102&lt;=Parâmetros!$C$4),$G102,""))</f>
        <v/>
      </c>
      <c r="L102" s="32" t="str">
        <f aca="false">IF($A102="","",IF(SUMPRODUCT(($A$3:$A$302&lt;&gt;"")*($A$3:$A$302=$A102)*($C$3:$C$302&lt;$F102)*($F$3:$F$302&gt;$C102))&gt;1,"Sobrepõe","OK"))</f>
        <v/>
      </c>
    </row>
    <row r="103" customFormat="false" ht="18" hidden="false" customHeight="true" outlineLevel="0" collapsed="false">
      <c r="A103" s="24"/>
      <c r="B103" s="26"/>
      <c r="C103" s="27"/>
      <c r="D103" s="27"/>
      <c r="E103" s="24"/>
      <c r="F103" s="28" t="str">
        <f aca="false">IF($A103="","",IF($D103="",Parâmetros!$C$4,$D103))</f>
        <v/>
      </c>
      <c r="G103" s="29" t="str">
        <f aca="false">IF($A103="","",IF($F103&lt;=$C103,0,($F103-$C103)*24))</f>
        <v/>
      </c>
      <c r="H103" s="30" t="str">
        <f aca="false">IF($A103="","",MAX(Parâmetros!$C$4-Parâmetros!$C$5,N(IFERROR(INDEX(Ativos!$G$3:$G$102,MATCH($A103,Ativos!$A$3:$A$102,0)),0))))</f>
        <v/>
      </c>
      <c r="I103" s="29" t="str">
        <f aca="false">IF($A103="","",MAX(0,(MIN($F103,Parâmetros!$C$4)-MAX($C103,$H103))*24))</f>
        <v/>
      </c>
      <c r="J103" s="31" t="str">
        <f aca="false">IF($A103="","",IF($I103&gt;0,1,0))</f>
        <v/>
      </c>
      <c r="K103" s="29" t="str">
        <f aca="false">IF($A103="","",IF(AND($D103&lt;&gt;"",$D103&gt;=$H103,$D103&lt;=Parâmetros!$C$4),$G103,""))</f>
        <v/>
      </c>
      <c r="L103" s="32" t="str">
        <f aca="false">IF($A103="","",IF(SUMPRODUCT(($A$3:$A$302&lt;&gt;"")*($A$3:$A$302=$A103)*($C$3:$C$302&lt;$F103)*($F$3:$F$302&gt;$C103))&gt;1,"Sobrepõe","OK"))</f>
        <v/>
      </c>
    </row>
    <row r="104" customFormat="false" ht="18" hidden="false" customHeight="true" outlineLevel="0" collapsed="false">
      <c r="A104" s="24"/>
      <c r="B104" s="26"/>
      <c r="C104" s="27"/>
      <c r="D104" s="27"/>
      <c r="E104" s="24"/>
      <c r="F104" s="28" t="str">
        <f aca="false">IF($A104="","",IF($D104="",Parâmetros!$C$4,$D104))</f>
        <v/>
      </c>
      <c r="G104" s="29" t="str">
        <f aca="false">IF($A104="","",IF($F104&lt;=$C104,0,($F104-$C104)*24))</f>
        <v/>
      </c>
      <c r="H104" s="30" t="str">
        <f aca="false">IF($A104="","",MAX(Parâmetros!$C$4-Parâmetros!$C$5,N(IFERROR(INDEX(Ativos!$G$3:$G$102,MATCH($A104,Ativos!$A$3:$A$102,0)),0))))</f>
        <v/>
      </c>
      <c r="I104" s="29" t="str">
        <f aca="false">IF($A104="","",MAX(0,(MIN($F104,Parâmetros!$C$4)-MAX($C104,$H104))*24))</f>
        <v/>
      </c>
      <c r="J104" s="31" t="str">
        <f aca="false">IF($A104="","",IF($I104&gt;0,1,0))</f>
        <v/>
      </c>
      <c r="K104" s="29" t="str">
        <f aca="false">IF($A104="","",IF(AND($D104&lt;&gt;"",$D104&gt;=$H104,$D104&lt;=Parâmetros!$C$4),$G104,""))</f>
        <v/>
      </c>
      <c r="L104" s="32" t="str">
        <f aca="false">IF($A104="","",IF(SUMPRODUCT(($A$3:$A$302&lt;&gt;"")*($A$3:$A$302=$A104)*($C$3:$C$302&lt;$F104)*($F$3:$F$302&gt;$C104))&gt;1,"Sobrepõe","OK"))</f>
        <v/>
      </c>
    </row>
    <row r="105" customFormat="false" ht="18" hidden="false" customHeight="true" outlineLevel="0" collapsed="false">
      <c r="A105" s="24"/>
      <c r="B105" s="26"/>
      <c r="C105" s="27"/>
      <c r="D105" s="27"/>
      <c r="E105" s="24"/>
      <c r="F105" s="28" t="str">
        <f aca="false">IF($A105="","",IF($D105="",Parâmetros!$C$4,$D105))</f>
        <v/>
      </c>
      <c r="G105" s="29" t="str">
        <f aca="false">IF($A105="","",IF($F105&lt;=$C105,0,($F105-$C105)*24))</f>
        <v/>
      </c>
      <c r="H105" s="30" t="str">
        <f aca="false">IF($A105="","",MAX(Parâmetros!$C$4-Parâmetros!$C$5,N(IFERROR(INDEX(Ativos!$G$3:$G$102,MATCH($A105,Ativos!$A$3:$A$102,0)),0))))</f>
        <v/>
      </c>
      <c r="I105" s="29" t="str">
        <f aca="false">IF($A105="","",MAX(0,(MIN($F105,Parâmetros!$C$4)-MAX($C105,$H105))*24))</f>
        <v/>
      </c>
      <c r="J105" s="31" t="str">
        <f aca="false">IF($A105="","",IF($I105&gt;0,1,0))</f>
        <v/>
      </c>
      <c r="K105" s="29" t="str">
        <f aca="false">IF($A105="","",IF(AND($D105&lt;&gt;"",$D105&gt;=$H105,$D105&lt;=Parâmetros!$C$4),$G105,""))</f>
        <v/>
      </c>
      <c r="L105" s="32" t="str">
        <f aca="false">IF($A105="","",IF(SUMPRODUCT(($A$3:$A$302&lt;&gt;"")*($A$3:$A$302=$A105)*($C$3:$C$302&lt;$F105)*($F$3:$F$302&gt;$C105))&gt;1,"Sobrepõe","OK"))</f>
        <v/>
      </c>
    </row>
    <row r="106" customFormat="false" ht="18" hidden="false" customHeight="true" outlineLevel="0" collapsed="false">
      <c r="A106" s="24"/>
      <c r="B106" s="26"/>
      <c r="C106" s="27"/>
      <c r="D106" s="27"/>
      <c r="E106" s="24"/>
      <c r="F106" s="28" t="str">
        <f aca="false">IF($A106="","",IF($D106="",Parâmetros!$C$4,$D106))</f>
        <v/>
      </c>
      <c r="G106" s="29" t="str">
        <f aca="false">IF($A106="","",IF($F106&lt;=$C106,0,($F106-$C106)*24))</f>
        <v/>
      </c>
      <c r="H106" s="30" t="str">
        <f aca="false">IF($A106="","",MAX(Parâmetros!$C$4-Parâmetros!$C$5,N(IFERROR(INDEX(Ativos!$G$3:$G$102,MATCH($A106,Ativos!$A$3:$A$102,0)),0))))</f>
        <v/>
      </c>
      <c r="I106" s="29" t="str">
        <f aca="false">IF($A106="","",MAX(0,(MIN($F106,Parâmetros!$C$4)-MAX($C106,$H106))*24))</f>
        <v/>
      </c>
      <c r="J106" s="31" t="str">
        <f aca="false">IF($A106="","",IF($I106&gt;0,1,0))</f>
        <v/>
      </c>
      <c r="K106" s="29" t="str">
        <f aca="false">IF($A106="","",IF(AND($D106&lt;&gt;"",$D106&gt;=$H106,$D106&lt;=Parâmetros!$C$4),$G106,""))</f>
        <v/>
      </c>
      <c r="L106" s="32" t="str">
        <f aca="false">IF($A106="","",IF(SUMPRODUCT(($A$3:$A$302&lt;&gt;"")*($A$3:$A$302=$A106)*($C$3:$C$302&lt;$F106)*($F$3:$F$302&gt;$C106))&gt;1,"Sobrepõe","OK"))</f>
        <v/>
      </c>
    </row>
    <row r="107" customFormat="false" ht="18" hidden="false" customHeight="true" outlineLevel="0" collapsed="false">
      <c r="A107" s="24"/>
      <c r="B107" s="26"/>
      <c r="C107" s="27"/>
      <c r="D107" s="27"/>
      <c r="E107" s="24"/>
      <c r="F107" s="28" t="str">
        <f aca="false">IF($A107="","",IF($D107="",Parâmetros!$C$4,$D107))</f>
        <v/>
      </c>
      <c r="G107" s="29" t="str">
        <f aca="false">IF($A107="","",IF($F107&lt;=$C107,0,($F107-$C107)*24))</f>
        <v/>
      </c>
      <c r="H107" s="30" t="str">
        <f aca="false">IF($A107="","",MAX(Parâmetros!$C$4-Parâmetros!$C$5,N(IFERROR(INDEX(Ativos!$G$3:$G$102,MATCH($A107,Ativos!$A$3:$A$102,0)),0))))</f>
        <v/>
      </c>
      <c r="I107" s="29" t="str">
        <f aca="false">IF($A107="","",MAX(0,(MIN($F107,Parâmetros!$C$4)-MAX($C107,$H107))*24))</f>
        <v/>
      </c>
      <c r="J107" s="31" t="str">
        <f aca="false">IF($A107="","",IF($I107&gt;0,1,0))</f>
        <v/>
      </c>
      <c r="K107" s="29" t="str">
        <f aca="false">IF($A107="","",IF(AND($D107&lt;&gt;"",$D107&gt;=$H107,$D107&lt;=Parâmetros!$C$4),$G107,""))</f>
        <v/>
      </c>
      <c r="L107" s="32" t="str">
        <f aca="false">IF($A107="","",IF(SUMPRODUCT(($A$3:$A$302&lt;&gt;"")*($A$3:$A$302=$A107)*($C$3:$C$302&lt;$F107)*($F$3:$F$302&gt;$C107))&gt;1,"Sobrepõe","OK"))</f>
        <v/>
      </c>
    </row>
    <row r="108" customFormat="false" ht="18" hidden="false" customHeight="true" outlineLevel="0" collapsed="false">
      <c r="A108" s="24"/>
      <c r="B108" s="26"/>
      <c r="C108" s="27"/>
      <c r="D108" s="27"/>
      <c r="E108" s="24"/>
      <c r="F108" s="28" t="str">
        <f aca="false">IF($A108="","",IF($D108="",Parâmetros!$C$4,$D108))</f>
        <v/>
      </c>
      <c r="G108" s="29" t="str">
        <f aca="false">IF($A108="","",IF($F108&lt;=$C108,0,($F108-$C108)*24))</f>
        <v/>
      </c>
      <c r="H108" s="30" t="str">
        <f aca="false">IF($A108="","",MAX(Parâmetros!$C$4-Parâmetros!$C$5,N(IFERROR(INDEX(Ativos!$G$3:$G$102,MATCH($A108,Ativos!$A$3:$A$102,0)),0))))</f>
        <v/>
      </c>
      <c r="I108" s="29" t="str">
        <f aca="false">IF($A108="","",MAX(0,(MIN($F108,Parâmetros!$C$4)-MAX($C108,$H108))*24))</f>
        <v/>
      </c>
      <c r="J108" s="31" t="str">
        <f aca="false">IF($A108="","",IF($I108&gt;0,1,0))</f>
        <v/>
      </c>
      <c r="K108" s="29" t="str">
        <f aca="false">IF($A108="","",IF(AND($D108&lt;&gt;"",$D108&gt;=$H108,$D108&lt;=Parâmetros!$C$4),$G108,""))</f>
        <v/>
      </c>
      <c r="L108" s="32" t="str">
        <f aca="false">IF($A108="","",IF(SUMPRODUCT(($A$3:$A$302&lt;&gt;"")*($A$3:$A$302=$A108)*($C$3:$C$302&lt;$F108)*($F$3:$F$302&gt;$C108))&gt;1,"Sobrepõe","OK"))</f>
        <v/>
      </c>
    </row>
    <row r="109" customFormat="false" ht="18" hidden="false" customHeight="true" outlineLevel="0" collapsed="false">
      <c r="A109" s="24"/>
      <c r="B109" s="26"/>
      <c r="C109" s="27"/>
      <c r="D109" s="27"/>
      <c r="E109" s="24"/>
      <c r="F109" s="28" t="str">
        <f aca="false">IF($A109="","",IF($D109="",Parâmetros!$C$4,$D109))</f>
        <v/>
      </c>
      <c r="G109" s="29" t="str">
        <f aca="false">IF($A109="","",IF($F109&lt;=$C109,0,($F109-$C109)*24))</f>
        <v/>
      </c>
      <c r="H109" s="30" t="str">
        <f aca="false">IF($A109="","",MAX(Parâmetros!$C$4-Parâmetros!$C$5,N(IFERROR(INDEX(Ativos!$G$3:$G$102,MATCH($A109,Ativos!$A$3:$A$102,0)),0))))</f>
        <v/>
      </c>
      <c r="I109" s="29" t="str">
        <f aca="false">IF($A109="","",MAX(0,(MIN($F109,Parâmetros!$C$4)-MAX($C109,$H109))*24))</f>
        <v/>
      </c>
      <c r="J109" s="31" t="str">
        <f aca="false">IF($A109="","",IF($I109&gt;0,1,0))</f>
        <v/>
      </c>
      <c r="K109" s="29" t="str">
        <f aca="false">IF($A109="","",IF(AND($D109&lt;&gt;"",$D109&gt;=$H109,$D109&lt;=Parâmetros!$C$4),$G109,""))</f>
        <v/>
      </c>
      <c r="L109" s="32" t="str">
        <f aca="false">IF($A109="","",IF(SUMPRODUCT(($A$3:$A$302&lt;&gt;"")*($A$3:$A$302=$A109)*($C$3:$C$302&lt;$F109)*($F$3:$F$302&gt;$C109))&gt;1,"Sobrepõe","OK"))</f>
        <v/>
      </c>
    </row>
    <row r="110" customFormat="false" ht="18" hidden="false" customHeight="true" outlineLevel="0" collapsed="false">
      <c r="A110" s="24"/>
      <c r="B110" s="26"/>
      <c r="C110" s="27"/>
      <c r="D110" s="27"/>
      <c r="E110" s="24"/>
      <c r="F110" s="28" t="str">
        <f aca="false">IF($A110="","",IF($D110="",Parâmetros!$C$4,$D110))</f>
        <v/>
      </c>
      <c r="G110" s="29" t="str">
        <f aca="false">IF($A110="","",IF($F110&lt;=$C110,0,($F110-$C110)*24))</f>
        <v/>
      </c>
      <c r="H110" s="30" t="str">
        <f aca="false">IF($A110="","",MAX(Parâmetros!$C$4-Parâmetros!$C$5,N(IFERROR(INDEX(Ativos!$G$3:$G$102,MATCH($A110,Ativos!$A$3:$A$102,0)),0))))</f>
        <v/>
      </c>
      <c r="I110" s="29" t="str">
        <f aca="false">IF($A110="","",MAX(0,(MIN($F110,Parâmetros!$C$4)-MAX($C110,$H110))*24))</f>
        <v/>
      </c>
      <c r="J110" s="31" t="str">
        <f aca="false">IF($A110="","",IF($I110&gt;0,1,0))</f>
        <v/>
      </c>
      <c r="K110" s="29" t="str">
        <f aca="false">IF($A110="","",IF(AND($D110&lt;&gt;"",$D110&gt;=$H110,$D110&lt;=Parâmetros!$C$4),$G110,""))</f>
        <v/>
      </c>
      <c r="L110" s="32" t="str">
        <f aca="false">IF($A110="","",IF(SUMPRODUCT(($A$3:$A$302&lt;&gt;"")*($A$3:$A$302=$A110)*($C$3:$C$302&lt;$F110)*($F$3:$F$302&gt;$C110))&gt;1,"Sobrepõe","OK"))</f>
        <v/>
      </c>
    </row>
    <row r="111" customFormat="false" ht="18" hidden="false" customHeight="true" outlineLevel="0" collapsed="false">
      <c r="A111" s="24"/>
      <c r="B111" s="26"/>
      <c r="C111" s="27"/>
      <c r="D111" s="27"/>
      <c r="E111" s="24"/>
      <c r="F111" s="28" t="str">
        <f aca="false">IF($A111="","",IF($D111="",Parâmetros!$C$4,$D111))</f>
        <v/>
      </c>
      <c r="G111" s="29" t="str">
        <f aca="false">IF($A111="","",IF($F111&lt;=$C111,0,($F111-$C111)*24))</f>
        <v/>
      </c>
      <c r="H111" s="30" t="str">
        <f aca="false">IF($A111="","",MAX(Parâmetros!$C$4-Parâmetros!$C$5,N(IFERROR(INDEX(Ativos!$G$3:$G$102,MATCH($A111,Ativos!$A$3:$A$102,0)),0))))</f>
        <v/>
      </c>
      <c r="I111" s="29" t="str">
        <f aca="false">IF($A111="","",MAX(0,(MIN($F111,Parâmetros!$C$4)-MAX($C111,$H111))*24))</f>
        <v/>
      </c>
      <c r="J111" s="31" t="str">
        <f aca="false">IF($A111="","",IF($I111&gt;0,1,0))</f>
        <v/>
      </c>
      <c r="K111" s="29" t="str">
        <f aca="false">IF($A111="","",IF(AND($D111&lt;&gt;"",$D111&gt;=$H111,$D111&lt;=Parâmetros!$C$4),$G111,""))</f>
        <v/>
      </c>
      <c r="L111" s="32" t="str">
        <f aca="false">IF($A111="","",IF(SUMPRODUCT(($A$3:$A$302&lt;&gt;"")*($A$3:$A$302=$A111)*($C$3:$C$302&lt;$F111)*($F$3:$F$302&gt;$C111))&gt;1,"Sobrepõe","OK"))</f>
        <v/>
      </c>
    </row>
    <row r="112" customFormat="false" ht="18" hidden="false" customHeight="true" outlineLevel="0" collapsed="false">
      <c r="A112" s="24"/>
      <c r="B112" s="26"/>
      <c r="C112" s="27"/>
      <c r="D112" s="27"/>
      <c r="E112" s="24"/>
      <c r="F112" s="28" t="str">
        <f aca="false">IF($A112="","",IF($D112="",Parâmetros!$C$4,$D112))</f>
        <v/>
      </c>
      <c r="G112" s="29" t="str">
        <f aca="false">IF($A112="","",IF($F112&lt;=$C112,0,($F112-$C112)*24))</f>
        <v/>
      </c>
      <c r="H112" s="30" t="str">
        <f aca="false">IF($A112="","",MAX(Parâmetros!$C$4-Parâmetros!$C$5,N(IFERROR(INDEX(Ativos!$G$3:$G$102,MATCH($A112,Ativos!$A$3:$A$102,0)),0))))</f>
        <v/>
      </c>
      <c r="I112" s="29" t="str">
        <f aca="false">IF($A112="","",MAX(0,(MIN($F112,Parâmetros!$C$4)-MAX($C112,$H112))*24))</f>
        <v/>
      </c>
      <c r="J112" s="31" t="str">
        <f aca="false">IF($A112="","",IF($I112&gt;0,1,0))</f>
        <v/>
      </c>
      <c r="K112" s="29" t="str">
        <f aca="false">IF($A112="","",IF(AND($D112&lt;&gt;"",$D112&gt;=$H112,$D112&lt;=Parâmetros!$C$4),$G112,""))</f>
        <v/>
      </c>
      <c r="L112" s="32" t="str">
        <f aca="false">IF($A112="","",IF(SUMPRODUCT(($A$3:$A$302&lt;&gt;"")*($A$3:$A$302=$A112)*($C$3:$C$302&lt;$F112)*($F$3:$F$302&gt;$C112))&gt;1,"Sobrepõe","OK"))</f>
        <v/>
      </c>
    </row>
    <row r="113" customFormat="false" ht="18" hidden="false" customHeight="true" outlineLevel="0" collapsed="false">
      <c r="A113" s="24"/>
      <c r="B113" s="26"/>
      <c r="C113" s="27"/>
      <c r="D113" s="27"/>
      <c r="E113" s="24"/>
      <c r="F113" s="28" t="str">
        <f aca="false">IF($A113="","",IF($D113="",Parâmetros!$C$4,$D113))</f>
        <v/>
      </c>
      <c r="G113" s="29" t="str">
        <f aca="false">IF($A113="","",IF($F113&lt;=$C113,0,($F113-$C113)*24))</f>
        <v/>
      </c>
      <c r="H113" s="30" t="str">
        <f aca="false">IF($A113="","",MAX(Parâmetros!$C$4-Parâmetros!$C$5,N(IFERROR(INDEX(Ativos!$G$3:$G$102,MATCH($A113,Ativos!$A$3:$A$102,0)),0))))</f>
        <v/>
      </c>
      <c r="I113" s="29" t="str">
        <f aca="false">IF($A113="","",MAX(0,(MIN($F113,Parâmetros!$C$4)-MAX($C113,$H113))*24))</f>
        <v/>
      </c>
      <c r="J113" s="31" t="str">
        <f aca="false">IF($A113="","",IF($I113&gt;0,1,0))</f>
        <v/>
      </c>
      <c r="K113" s="29" t="str">
        <f aca="false">IF($A113="","",IF(AND($D113&lt;&gt;"",$D113&gt;=$H113,$D113&lt;=Parâmetros!$C$4),$G113,""))</f>
        <v/>
      </c>
      <c r="L113" s="32" t="str">
        <f aca="false">IF($A113="","",IF(SUMPRODUCT(($A$3:$A$302&lt;&gt;"")*($A$3:$A$302=$A113)*($C$3:$C$302&lt;$F113)*($F$3:$F$302&gt;$C113))&gt;1,"Sobrepõe","OK"))</f>
        <v/>
      </c>
    </row>
    <row r="114" customFormat="false" ht="18" hidden="false" customHeight="true" outlineLevel="0" collapsed="false">
      <c r="A114" s="24"/>
      <c r="B114" s="26"/>
      <c r="C114" s="27"/>
      <c r="D114" s="27"/>
      <c r="E114" s="24"/>
      <c r="F114" s="28" t="str">
        <f aca="false">IF($A114="","",IF($D114="",Parâmetros!$C$4,$D114))</f>
        <v/>
      </c>
      <c r="G114" s="29" t="str">
        <f aca="false">IF($A114="","",IF($F114&lt;=$C114,0,($F114-$C114)*24))</f>
        <v/>
      </c>
      <c r="H114" s="30" t="str">
        <f aca="false">IF($A114="","",MAX(Parâmetros!$C$4-Parâmetros!$C$5,N(IFERROR(INDEX(Ativos!$G$3:$G$102,MATCH($A114,Ativos!$A$3:$A$102,0)),0))))</f>
        <v/>
      </c>
      <c r="I114" s="29" t="str">
        <f aca="false">IF($A114="","",MAX(0,(MIN($F114,Parâmetros!$C$4)-MAX($C114,$H114))*24))</f>
        <v/>
      </c>
      <c r="J114" s="31" t="str">
        <f aca="false">IF($A114="","",IF($I114&gt;0,1,0))</f>
        <v/>
      </c>
      <c r="K114" s="29" t="str">
        <f aca="false">IF($A114="","",IF(AND($D114&lt;&gt;"",$D114&gt;=$H114,$D114&lt;=Parâmetros!$C$4),$G114,""))</f>
        <v/>
      </c>
      <c r="L114" s="32" t="str">
        <f aca="false">IF($A114="","",IF(SUMPRODUCT(($A$3:$A$302&lt;&gt;"")*($A$3:$A$302=$A114)*($C$3:$C$302&lt;$F114)*($F$3:$F$302&gt;$C114))&gt;1,"Sobrepõe","OK"))</f>
        <v/>
      </c>
    </row>
    <row r="115" customFormat="false" ht="18" hidden="false" customHeight="true" outlineLevel="0" collapsed="false">
      <c r="A115" s="24"/>
      <c r="B115" s="26"/>
      <c r="C115" s="27"/>
      <c r="D115" s="27"/>
      <c r="E115" s="24"/>
      <c r="F115" s="28" t="str">
        <f aca="false">IF($A115="","",IF($D115="",Parâmetros!$C$4,$D115))</f>
        <v/>
      </c>
      <c r="G115" s="29" t="str">
        <f aca="false">IF($A115="","",IF($F115&lt;=$C115,0,($F115-$C115)*24))</f>
        <v/>
      </c>
      <c r="H115" s="30" t="str">
        <f aca="false">IF($A115="","",MAX(Parâmetros!$C$4-Parâmetros!$C$5,N(IFERROR(INDEX(Ativos!$G$3:$G$102,MATCH($A115,Ativos!$A$3:$A$102,0)),0))))</f>
        <v/>
      </c>
      <c r="I115" s="29" t="str">
        <f aca="false">IF($A115="","",MAX(0,(MIN($F115,Parâmetros!$C$4)-MAX($C115,$H115))*24))</f>
        <v/>
      </c>
      <c r="J115" s="31" t="str">
        <f aca="false">IF($A115="","",IF($I115&gt;0,1,0))</f>
        <v/>
      </c>
      <c r="K115" s="29" t="str">
        <f aca="false">IF($A115="","",IF(AND($D115&lt;&gt;"",$D115&gt;=$H115,$D115&lt;=Parâmetros!$C$4),$G115,""))</f>
        <v/>
      </c>
      <c r="L115" s="32" t="str">
        <f aca="false">IF($A115="","",IF(SUMPRODUCT(($A$3:$A$302&lt;&gt;"")*($A$3:$A$302=$A115)*($C$3:$C$302&lt;$F115)*($F$3:$F$302&gt;$C115))&gt;1,"Sobrepõe","OK"))</f>
        <v/>
      </c>
    </row>
    <row r="116" customFormat="false" ht="18" hidden="false" customHeight="true" outlineLevel="0" collapsed="false">
      <c r="A116" s="24"/>
      <c r="B116" s="26"/>
      <c r="C116" s="27"/>
      <c r="D116" s="27"/>
      <c r="E116" s="24"/>
      <c r="F116" s="28" t="str">
        <f aca="false">IF($A116="","",IF($D116="",Parâmetros!$C$4,$D116))</f>
        <v/>
      </c>
      <c r="G116" s="29" t="str">
        <f aca="false">IF($A116="","",IF($F116&lt;=$C116,0,($F116-$C116)*24))</f>
        <v/>
      </c>
      <c r="H116" s="30" t="str">
        <f aca="false">IF($A116="","",MAX(Parâmetros!$C$4-Parâmetros!$C$5,N(IFERROR(INDEX(Ativos!$G$3:$G$102,MATCH($A116,Ativos!$A$3:$A$102,0)),0))))</f>
        <v/>
      </c>
      <c r="I116" s="29" t="str">
        <f aca="false">IF($A116="","",MAX(0,(MIN($F116,Parâmetros!$C$4)-MAX($C116,$H116))*24))</f>
        <v/>
      </c>
      <c r="J116" s="31" t="str">
        <f aca="false">IF($A116="","",IF($I116&gt;0,1,0))</f>
        <v/>
      </c>
      <c r="K116" s="29" t="str">
        <f aca="false">IF($A116="","",IF(AND($D116&lt;&gt;"",$D116&gt;=$H116,$D116&lt;=Parâmetros!$C$4),$G116,""))</f>
        <v/>
      </c>
      <c r="L116" s="32" t="str">
        <f aca="false">IF($A116="","",IF(SUMPRODUCT(($A$3:$A$302&lt;&gt;"")*($A$3:$A$302=$A116)*($C$3:$C$302&lt;$F116)*($F$3:$F$302&gt;$C116))&gt;1,"Sobrepõe","OK"))</f>
        <v/>
      </c>
    </row>
    <row r="117" customFormat="false" ht="18" hidden="false" customHeight="true" outlineLevel="0" collapsed="false">
      <c r="A117" s="24"/>
      <c r="B117" s="26"/>
      <c r="C117" s="27"/>
      <c r="D117" s="27"/>
      <c r="E117" s="24"/>
      <c r="F117" s="28" t="str">
        <f aca="false">IF($A117="","",IF($D117="",Parâmetros!$C$4,$D117))</f>
        <v/>
      </c>
      <c r="G117" s="29" t="str">
        <f aca="false">IF($A117="","",IF($F117&lt;=$C117,0,($F117-$C117)*24))</f>
        <v/>
      </c>
      <c r="H117" s="30" t="str">
        <f aca="false">IF($A117="","",MAX(Parâmetros!$C$4-Parâmetros!$C$5,N(IFERROR(INDEX(Ativos!$G$3:$G$102,MATCH($A117,Ativos!$A$3:$A$102,0)),0))))</f>
        <v/>
      </c>
      <c r="I117" s="29" t="str">
        <f aca="false">IF($A117="","",MAX(0,(MIN($F117,Parâmetros!$C$4)-MAX($C117,$H117))*24))</f>
        <v/>
      </c>
      <c r="J117" s="31" t="str">
        <f aca="false">IF($A117="","",IF($I117&gt;0,1,0))</f>
        <v/>
      </c>
      <c r="K117" s="29" t="str">
        <f aca="false">IF($A117="","",IF(AND($D117&lt;&gt;"",$D117&gt;=$H117,$D117&lt;=Parâmetros!$C$4),$G117,""))</f>
        <v/>
      </c>
      <c r="L117" s="32" t="str">
        <f aca="false">IF($A117="","",IF(SUMPRODUCT(($A$3:$A$302&lt;&gt;"")*($A$3:$A$302=$A117)*($C$3:$C$302&lt;$F117)*($F$3:$F$302&gt;$C117))&gt;1,"Sobrepõe","OK"))</f>
        <v/>
      </c>
    </row>
    <row r="118" customFormat="false" ht="18" hidden="false" customHeight="true" outlineLevel="0" collapsed="false">
      <c r="A118" s="24"/>
      <c r="B118" s="26"/>
      <c r="C118" s="27"/>
      <c r="D118" s="27"/>
      <c r="E118" s="24"/>
      <c r="F118" s="28" t="str">
        <f aca="false">IF($A118="","",IF($D118="",Parâmetros!$C$4,$D118))</f>
        <v/>
      </c>
      <c r="G118" s="29" t="str">
        <f aca="false">IF($A118="","",IF($F118&lt;=$C118,0,($F118-$C118)*24))</f>
        <v/>
      </c>
      <c r="H118" s="30" t="str">
        <f aca="false">IF($A118="","",MAX(Parâmetros!$C$4-Parâmetros!$C$5,N(IFERROR(INDEX(Ativos!$G$3:$G$102,MATCH($A118,Ativos!$A$3:$A$102,0)),0))))</f>
        <v/>
      </c>
      <c r="I118" s="29" t="str">
        <f aca="false">IF($A118="","",MAX(0,(MIN($F118,Parâmetros!$C$4)-MAX($C118,$H118))*24))</f>
        <v/>
      </c>
      <c r="J118" s="31" t="str">
        <f aca="false">IF($A118="","",IF($I118&gt;0,1,0))</f>
        <v/>
      </c>
      <c r="K118" s="29" t="str">
        <f aca="false">IF($A118="","",IF(AND($D118&lt;&gt;"",$D118&gt;=$H118,$D118&lt;=Parâmetros!$C$4),$G118,""))</f>
        <v/>
      </c>
      <c r="L118" s="32" t="str">
        <f aca="false">IF($A118="","",IF(SUMPRODUCT(($A$3:$A$302&lt;&gt;"")*($A$3:$A$302=$A118)*($C$3:$C$302&lt;$F118)*($F$3:$F$302&gt;$C118))&gt;1,"Sobrepõe","OK"))</f>
        <v/>
      </c>
    </row>
    <row r="119" customFormat="false" ht="18" hidden="false" customHeight="true" outlineLevel="0" collapsed="false">
      <c r="A119" s="24"/>
      <c r="B119" s="26"/>
      <c r="C119" s="27"/>
      <c r="D119" s="27"/>
      <c r="E119" s="24"/>
      <c r="F119" s="28" t="str">
        <f aca="false">IF($A119="","",IF($D119="",Parâmetros!$C$4,$D119))</f>
        <v/>
      </c>
      <c r="G119" s="29" t="str">
        <f aca="false">IF($A119="","",IF($F119&lt;=$C119,0,($F119-$C119)*24))</f>
        <v/>
      </c>
      <c r="H119" s="30" t="str">
        <f aca="false">IF($A119="","",MAX(Parâmetros!$C$4-Parâmetros!$C$5,N(IFERROR(INDEX(Ativos!$G$3:$G$102,MATCH($A119,Ativos!$A$3:$A$102,0)),0))))</f>
        <v/>
      </c>
      <c r="I119" s="29" t="str">
        <f aca="false">IF($A119="","",MAX(0,(MIN($F119,Parâmetros!$C$4)-MAX($C119,$H119))*24))</f>
        <v/>
      </c>
      <c r="J119" s="31" t="str">
        <f aca="false">IF($A119="","",IF($I119&gt;0,1,0))</f>
        <v/>
      </c>
      <c r="K119" s="29" t="str">
        <f aca="false">IF($A119="","",IF(AND($D119&lt;&gt;"",$D119&gt;=$H119,$D119&lt;=Parâmetros!$C$4),$G119,""))</f>
        <v/>
      </c>
      <c r="L119" s="32" t="str">
        <f aca="false">IF($A119="","",IF(SUMPRODUCT(($A$3:$A$302&lt;&gt;"")*($A$3:$A$302=$A119)*($C$3:$C$302&lt;$F119)*($F$3:$F$302&gt;$C119))&gt;1,"Sobrepõe","OK"))</f>
        <v/>
      </c>
    </row>
    <row r="120" customFormat="false" ht="18" hidden="false" customHeight="true" outlineLevel="0" collapsed="false">
      <c r="A120" s="24"/>
      <c r="B120" s="26"/>
      <c r="C120" s="27"/>
      <c r="D120" s="27"/>
      <c r="E120" s="24"/>
      <c r="F120" s="28" t="str">
        <f aca="false">IF($A120="","",IF($D120="",Parâmetros!$C$4,$D120))</f>
        <v/>
      </c>
      <c r="G120" s="29" t="str">
        <f aca="false">IF($A120="","",IF($F120&lt;=$C120,0,($F120-$C120)*24))</f>
        <v/>
      </c>
      <c r="H120" s="30" t="str">
        <f aca="false">IF($A120="","",MAX(Parâmetros!$C$4-Parâmetros!$C$5,N(IFERROR(INDEX(Ativos!$G$3:$G$102,MATCH($A120,Ativos!$A$3:$A$102,0)),0))))</f>
        <v/>
      </c>
      <c r="I120" s="29" t="str">
        <f aca="false">IF($A120="","",MAX(0,(MIN($F120,Parâmetros!$C$4)-MAX($C120,$H120))*24))</f>
        <v/>
      </c>
      <c r="J120" s="31" t="str">
        <f aca="false">IF($A120="","",IF($I120&gt;0,1,0))</f>
        <v/>
      </c>
      <c r="K120" s="29" t="str">
        <f aca="false">IF($A120="","",IF(AND($D120&lt;&gt;"",$D120&gt;=$H120,$D120&lt;=Parâmetros!$C$4),$G120,""))</f>
        <v/>
      </c>
      <c r="L120" s="32" t="str">
        <f aca="false">IF($A120="","",IF(SUMPRODUCT(($A$3:$A$302&lt;&gt;"")*($A$3:$A$302=$A120)*($C$3:$C$302&lt;$F120)*($F$3:$F$302&gt;$C120))&gt;1,"Sobrepõe","OK"))</f>
        <v/>
      </c>
    </row>
    <row r="121" customFormat="false" ht="18" hidden="false" customHeight="true" outlineLevel="0" collapsed="false">
      <c r="A121" s="24"/>
      <c r="B121" s="26"/>
      <c r="C121" s="27"/>
      <c r="D121" s="27"/>
      <c r="E121" s="24"/>
      <c r="F121" s="28" t="str">
        <f aca="false">IF($A121="","",IF($D121="",Parâmetros!$C$4,$D121))</f>
        <v/>
      </c>
      <c r="G121" s="29" t="str">
        <f aca="false">IF($A121="","",IF($F121&lt;=$C121,0,($F121-$C121)*24))</f>
        <v/>
      </c>
      <c r="H121" s="30" t="str">
        <f aca="false">IF($A121="","",MAX(Parâmetros!$C$4-Parâmetros!$C$5,N(IFERROR(INDEX(Ativos!$G$3:$G$102,MATCH($A121,Ativos!$A$3:$A$102,0)),0))))</f>
        <v/>
      </c>
      <c r="I121" s="29" t="str">
        <f aca="false">IF($A121="","",MAX(0,(MIN($F121,Parâmetros!$C$4)-MAX($C121,$H121))*24))</f>
        <v/>
      </c>
      <c r="J121" s="31" t="str">
        <f aca="false">IF($A121="","",IF($I121&gt;0,1,0))</f>
        <v/>
      </c>
      <c r="K121" s="29" t="str">
        <f aca="false">IF($A121="","",IF(AND($D121&lt;&gt;"",$D121&gt;=$H121,$D121&lt;=Parâmetros!$C$4),$G121,""))</f>
        <v/>
      </c>
      <c r="L121" s="32" t="str">
        <f aca="false">IF($A121="","",IF(SUMPRODUCT(($A$3:$A$302&lt;&gt;"")*($A$3:$A$302=$A121)*($C$3:$C$302&lt;$F121)*($F$3:$F$302&gt;$C121))&gt;1,"Sobrepõe","OK"))</f>
        <v/>
      </c>
    </row>
    <row r="122" customFormat="false" ht="18" hidden="false" customHeight="true" outlineLevel="0" collapsed="false">
      <c r="A122" s="24"/>
      <c r="B122" s="26"/>
      <c r="C122" s="27"/>
      <c r="D122" s="27"/>
      <c r="E122" s="24"/>
      <c r="F122" s="28" t="str">
        <f aca="false">IF($A122="","",IF($D122="",Parâmetros!$C$4,$D122))</f>
        <v/>
      </c>
      <c r="G122" s="29" t="str">
        <f aca="false">IF($A122="","",IF($F122&lt;=$C122,0,($F122-$C122)*24))</f>
        <v/>
      </c>
      <c r="H122" s="30" t="str">
        <f aca="false">IF($A122="","",MAX(Parâmetros!$C$4-Parâmetros!$C$5,N(IFERROR(INDEX(Ativos!$G$3:$G$102,MATCH($A122,Ativos!$A$3:$A$102,0)),0))))</f>
        <v/>
      </c>
      <c r="I122" s="29" t="str">
        <f aca="false">IF($A122="","",MAX(0,(MIN($F122,Parâmetros!$C$4)-MAX($C122,$H122))*24))</f>
        <v/>
      </c>
      <c r="J122" s="31" t="str">
        <f aca="false">IF($A122="","",IF($I122&gt;0,1,0))</f>
        <v/>
      </c>
      <c r="K122" s="29" t="str">
        <f aca="false">IF($A122="","",IF(AND($D122&lt;&gt;"",$D122&gt;=$H122,$D122&lt;=Parâmetros!$C$4),$G122,""))</f>
        <v/>
      </c>
      <c r="L122" s="32" t="str">
        <f aca="false">IF($A122="","",IF(SUMPRODUCT(($A$3:$A$302&lt;&gt;"")*($A$3:$A$302=$A122)*($C$3:$C$302&lt;$F122)*($F$3:$F$302&gt;$C122))&gt;1,"Sobrepõe","OK"))</f>
        <v/>
      </c>
    </row>
    <row r="123" customFormat="false" ht="18" hidden="false" customHeight="true" outlineLevel="0" collapsed="false">
      <c r="A123" s="24"/>
      <c r="B123" s="26"/>
      <c r="C123" s="27"/>
      <c r="D123" s="27"/>
      <c r="E123" s="24"/>
      <c r="F123" s="28" t="str">
        <f aca="false">IF($A123="","",IF($D123="",Parâmetros!$C$4,$D123))</f>
        <v/>
      </c>
      <c r="G123" s="29" t="str">
        <f aca="false">IF($A123="","",IF($F123&lt;=$C123,0,($F123-$C123)*24))</f>
        <v/>
      </c>
      <c r="H123" s="30" t="str">
        <f aca="false">IF($A123="","",MAX(Parâmetros!$C$4-Parâmetros!$C$5,N(IFERROR(INDEX(Ativos!$G$3:$G$102,MATCH($A123,Ativos!$A$3:$A$102,0)),0))))</f>
        <v/>
      </c>
      <c r="I123" s="29" t="str">
        <f aca="false">IF($A123="","",MAX(0,(MIN($F123,Parâmetros!$C$4)-MAX($C123,$H123))*24))</f>
        <v/>
      </c>
      <c r="J123" s="31" t="str">
        <f aca="false">IF($A123="","",IF($I123&gt;0,1,0))</f>
        <v/>
      </c>
      <c r="K123" s="29" t="str">
        <f aca="false">IF($A123="","",IF(AND($D123&lt;&gt;"",$D123&gt;=$H123,$D123&lt;=Parâmetros!$C$4),$G123,""))</f>
        <v/>
      </c>
      <c r="L123" s="32" t="str">
        <f aca="false">IF($A123="","",IF(SUMPRODUCT(($A$3:$A$302&lt;&gt;"")*($A$3:$A$302=$A123)*($C$3:$C$302&lt;$F123)*($F$3:$F$302&gt;$C123))&gt;1,"Sobrepõe","OK"))</f>
        <v/>
      </c>
    </row>
    <row r="124" customFormat="false" ht="18" hidden="false" customHeight="true" outlineLevel="0" collapsed="false">
      <c r="A124" s="24"/>
      <c r="B124" s="26"/>
      <c r="C124" s="27"/>
      <c r="D124" s="27"/>
      <c r="E124" s="24"/>
      <c r="F124" s="28" t="str">
        <f aca="false">IF($A124="","",IF($D124="",Parâmetros!$C$4,$D124))</f>
        <v/>
      </c>
      <c r="G124" s="29" t="str">
        <f aca="false">IF($A124="","",IF($F124&lt;=$C124,0,($F124-$C124)*24))</f>
        <v/>
      </c>
      <c r="H124" s="30" t="str">
        <f aca="false">IF($A124="","",MAX(Parâmetros!$C$4-Parâmetros!$C$5,N(IFERROR(INDEX(Ativos!$G$3:$G$102,MATCH($A124,Ativos!$A$3:$A$102,0)),0))))</f>
        <v/>
      </c>
      <c r="I124" s="29" t="str">
        <f aca="false">IF($A124="","",MAX(0,(MIN($F124,Parâmetros!$C$4)-MAX($C124,$H124))*24))</f>
        <v/>
      </c>
      <c r="J124" s="31" t="str">
        <f aca="false">IF($A124="","",IF($I124&gt;0,1,0))</f>
        <v/>
      </c>
      <c r="K124" s="29" t="str">
        <f aca="false">IF($A124="","",IF(AND($D124&lt;&gt;"",$D124&gt;=$H124,$D124&lt;=Parâmetros!$C$4),$G124,""))</f>
        <v/>
      </c>
      <c r="L124" s="32" t="str">
        <f aca="false">IF($A124="","",IF(SUMPRODUCT(($A$3:$A$302&lt;&gt;"")*($A$3:$A$302=$A124)*($C$3:$C$302&lt;$F124)*($F$3:$F$302&gt;$C124))&gt;1,"Sobrepõe","OK"))</f>
        <v/>
      </c>
    </row>
    <row r="125" customFormat="false" ht="18" hidden="false" customHeight="true" outlineLevel="0" collapsed="false">
      <c r="A125" s="24"/>
      <c r="B125" s="26"/>
      <c r="C125" s="27"/>
      <c r="D125" s="27"/>
      <c r="E125" s="24"/>
      <c r="F125" s="28" t="str">
        <f aca="false">IF($A125="","",IF($D125="",Parâmetros!$C$4,$D125))</f>
        <v/>
      </c>
      <c r="G125" s="29" t="str">
        <f aca="false">IF($A125="","",IF($F125&lt;=$C125,0,($F125-$C125)*24))</f>
        <v/>
      </c>
      <c r="H125" s="30" t="str">
        <f aca="false">IF($A125="","",MAX(Parâmetros!$C$4-Parâmetros!$C$5,N(IFERROR(INDEX(Ativos!$G$3:$G$102,MATCH($A125,Ativos!$A$3:$A$102,0)),0))))</f>
        <v/>
      </c>
      <c r="I125" s="29" t="str">
        <f aca="false">IF($A125="","",MAX(0,(MIN($F125,Parâmetros!$C$4)-MAX($C125,$H125))*24))</f>
        <v/>
      </c>
      <c r="J125" s="31" t="str">
        <f aca="false">IF($A125="","",IF($I125&gt;0,1,0))</f>
        <v/>
      </c>
      <c r="K125" s="29" t="str">
        <f aca="false">IF($A125="","",IF(AND($D125&lt;&gt;"",$D125&gt;=$H125,$D125&lt;=Parâmetros!$C$4),$G125,""))</f>
        <v/>
      </c>
      <c r="L125" s="32" t="str">
        <f aca="false">IF($A125="","",IF(SUMPRODUCT(($A$3:$A$302&lt;&gt;"")*($A$3:$A$302=$A125)*($C$3:$C$302&lt;$F125)*($F$3:$F$302&gt;$C125))&gt;1,"Sobrepõe","OK"))</f>
        <v/>
      </c>
    </row>
    <row r="126" customFormat="false" ht="18" hidden="false" customHeight="true" outlineLevel="0" collapsed="false">
      <c r="A126" s="24"/>
      <c r="B126" s="26"/>
      <c r="C126" s="27"/>
      <c r="D126" s="27"/>
      <c r="E126" s="24"/>
      <c r="F126" s="28" t="str">
        <f aca="false">IF($A126="","",IF($D126="",Parâmetros!$C$4,$D126))</f>
        <v/>
      </c>
      <c r="G126" s="29" t="str">
        <f aca="false">IF($A126="","",IF($F126&lt;=$C126,0,($F126-$C126)*24))</f>
        <v/>
      </c>
      <c r="H126" s="30" t="str">
        <f aca="false">IF($A126="","",MAX(Parâmetros!$C$4-Parâmetros!$C$5,N(IFERROR(INDEX(Ativos!$G$3:$G$102,MATCH($A126,Ativos!$A$3:$A$102,0)),0))))</f>
        <v/>
      </c>
      <c r="I126" s="29" t="str">
        <f aca="false">IF($A126="","",MAX(0,(MIN($F126,Parâmetros!$C$4)-MAX($C126,$H126))*24))</f>
        <v/>
      </c>
      <c r="J126" s="31" t="str">
        <f aca="false">IF($A126="","",IF($I126&gt;0,1,0))</f>
        <v/>
      </c>
      <c r="K126" s="29" t="str">
        <f aca="false">IF($A126="","",IF(AND($D126&lt;&gt;"",$D126&gt;=$H126,$D126&lt;=Parâmetros!$C$4),$G126,""))</f>
        <v/>
      </c>
      <c r="L126" s="32" t="str">
        <f aca="false">IF($A126="","",IF(SUMPRODUCT(($A$3:$A$302&lt;&gt;"")*($A$3:$A$302=$A126)*($C$3:$C$302&lt;$F126)*($F$3:$F$302&gt;$C126))&gt;1,"Sobrepõe","OK"))</f>
        <v/>
      </c>
    </row>
    <row r="127" customFormat="false" ht="18" hidden="false" customHeight="true" outlineLevel="0" collapsed="false">
      <c r="A127" s="24"/>
      <c r="B127" s="26"/>
      <c r="C127" s="27"/>
      <c r="D127" s="27"/>
      <c r="E127" s="24"/>
      <c r="F127" s="28" t="str">
        <f aca="false">IF($A127="","",IF($D127="",Parâmetros!$C$4,$D127))</f>
        <v/>
      </c>
      <c r="G127" s="29" t="str">
        <f aca="false">IF($A127="","",IF($F127&lt;=$C127,0,($F127-$C127)*24))</f>
        <v/>
      </c>
      <c r="H127" s="30" t="str">
        <f aca="false">IF($A127="","",MAX(Parâmetros!$C$4-Parâmetros!$C$5,N(IFERROR(INDEX(Ativos!$G$3:$G$102,MATCH($A127,Ativos!$A$3:$A$102,0)),0))))</f>
        <v/>
      </c>
      <c r="I127" s="29" t="str">
        <f aca="false">IF($A127="","",MAX(0,(MIN($F127,Parâmetros!$C$4)-MAX($C127,$H127))*24))</f>
        <v/>
      </c>
      <c r="J127" s="31" t="str">
        <f aca="false">IF($A127="","",IF($I127&gt;0,1,0))</f>
        <v/>
      </c>
      <c r="K127" s="29" t="str">
        <f aca="false">IF($A127="","",IF(AND($D127&lt;&gt;"",$D127&gt;=$H127,$D127&lt;=Parâmetros!$C$4),$G127,""))</f>
        <v/>
      </c>
      <c r="L127" s="32" t="str">
        <f aca="false">IF($A127="","",IF(SUMPRODUCT(($A$3:$A$302&lt;&gt;"")*($A$3:$A$302=$A127)*($C$3:$C$302&lt;$F127)*($F$3:$F$302&gt;$C127))&gt;1,"Sobrepõe","OK"))</f>
        <v/>
      </c>
    </row>
    <row r="128" customFormat="false" ht="18" hidden="false" customHeight="true" outlineLevel="0" collapsed="false">
      <c r="A128" s="24"/>
      <c r="B128" s="26"/>
      <c r="C128" s="27"/>
      <c r="D128" s="27"/>
      <c r="E128" s="24"/>
      <c r="F128" s="28" t="str">
        <f aca="false">IF($A128="","",IF($D128="",Parâmetros!$C$4,$D128))</f>
        <v/>
      </c>
      <c r="G128" s="29" t="str">
        <f aca="false">IF($A128="","",IF($F128&lt;=$C128,0,($F128-$C128)*24))</f>
        <v/>
      </c>
      <c r="H128" s="30" t="str">
        <f aca="false">IF($A128="","",MAX(Parâmetros!$C$4-Parâmetros!$C$5,N(IFERROR(INDEX(Ativos!$G$3:$G$102,MATCH($A128,Ativos!$A$3:$A$102,0)),0))))</f>
        <v/>
      </c>
      <c r="I128" s="29" t="str">
        <f aca="false">IF($A128="","",MAX(0,(MIN($F128,Parâmetros!$C$4)-MAX($C128,$H128))*24))</f>
        <v/>
      </c>
      <c r="J128" s="31" t="str">
        <f aca="false">IF($A128="","",IF($I128&gt;0,1,0))</f>
        <v/>
      </c>
      <c r="K128" s="29" t="str">
        <f aca="false">IF($A128="","",IF(AND($D128&lt;&gt;"",$D128&gt;=$H128,$D128&lt;=Parâmetros!$C$4),$G128,""))</f>
        <v/>
      </c>
      <c r="L128" s="32" t="str">
        <f aca="false">IF($A128="","",IF(SUMPRODUCT(($A$3:$A$302&lt;&gt;"")*($A$3:$A$302=$A128)*($C$3:$C$302&lt;$F128)*($F$3:$F$302&gt;$C128))&gt;1,"Sobrepõe","OK"))</f>
        <v/>
      </c>
    </row>
    <row r="129" customFormat="false" ht="18" hidden="false" customHeight="true" outlineLevel="0" collapsed="false">
      <c r="A129" s="24"/>
      <c r="B129" s="26"/>
      <c r="C129" s="27"/>
      <c r="D129" s="27"/>
      <c r="E129" s="24"/>
      <c r="F129" s="28" t="str">
        <f aca="false">IF($A129="","",IF($D129="",Parâmetros!$C$4,$D129))</f>
        <v/>
      </c>
      <c r="G129" s="29" t="str">
        <f aca="false">IF($A129="","",IF($F129&lt;=$C129,0,($F129-$C129)*24))</f>
        <v/>
      </c>
      <c r="H129" s="30" t="str">
        <f aca="false">IF($A129="","",MAX(Parâmetros!$C$4-Parâmetros!$C$5,N(IFERROR(INDEX(Ativos!$G$3:$G$102,MATCH($A129,Ativos!$A$3:$A$102,0)),0))))</f>
        <v/>
      </c>
      <c r="I129" s="29" t="str">
        <f aca="false">IF($A129="","",MAX(0,(MIN($F129,Parâmetros!$C$4)-MAX($C129,$H129))*24))</f>
        <v/>
      </c>
      <c r="J129" s="31" t="str">
        <f aca="false">IF($A129="","",IF($I129&gt;0,1,0))</f>
        <v/>
      </c>
      <c r="K129" s="29" t="str">
        <f aca="false">IF($A129="","",IF(AND($D129&lt;&gt;"",$D129&gt;=$H129,$D129&lt;=Parâmetros!$C$4),$G129,""))</f>
        <v/>
      </c>
      <c r="L129" s="32" t="str">
        <f aca="false">IF($A129="","",IF(SUMPRODUCT(($A$3:$A$302&lt;&gt;"")*($A$3:$A$302=$A129)*($C$3:$C$302&lt;$F129)*($F$3:$F$302&gt;$C129))&gt;1,"Sobrepõe","OK"))</f>
        <v/>
      </c>
    </row>
    <row r="130" customFormat="false" ht="18" hidden="false" customHeight="true" outlineLevel="0" collapsed="false">
      <c r="A130" s="24"/>
      <c r="B130" s="26"/>
      <c r="C130" s="27"/>
      <c r="D130" s="27"/>
      <c r="E130" s="24"/>
      <c r="F130" s="28" t="str">
        <f aca="false">IF($A130="","",IF($D130="",Parâmetros!$C$4,$D130))</f>
        <v/>
      </c>
      <c r="G130" s="29" t="str">
        <f aca="false">IF($A130="","",IF($F130&lt;=$C130,0,($F130-$C130)*24))</f>
        <v/>
      </c>
      <c r="H130" s="30" t="str">
        <f aca="false">IF($A130="","",MAX(Parâmetros!$C$4-Parâmetros!$C$5,N(IFERROR(INDEX(Ativos!$G$3:$G$102,MATCH($A130,Ativos!$A$3:$A$102,0)),0))))</f>
        <v/>
      </c>
      <c r="I130" s="29" t="str">
        <f aca="false">IF($A130="","",MAX(0,(MIN($F130,Parâmetros!$C$4)-MAX($C130,$H130))*24))</f>
        <v/>
      </c>
      <c r="J130" s="31" t="str">
        <f aca="false">IF($A130="","",IF($I130&gt;0,1,0))</f>
        <v/>
      </c>
      <c r="K130" s="29" t="str">
        <f aca="false">IF($A130="","",IF(AND($D130&lt;&gt;"",$D130&gt;=$H130,$D130&lt;=Parâmetros!$C$4),$G130,""))</f>
        <v/>
      </c>
      <c r="L130" s="32" t="str">
        <f aca="false">IF($A130="","",IF(SUMPRODUCT(($A$3:$A$302&lt;&gt;"")*($A$3:$A$302=$A130)*($C$3:$C$302&lt;$F130)*($F$3:$F$302&gt;$C130))&gt;1,"Sobrepõe","OK"))</f>
        <v/>
      </c>
    </row>
    <row r="131" customFormat="false" ht="18" hidden="false" customHeight="true" outlineLevel="0" collapsed="false">
      <c r="A131" s="24"/>
      <c r="B131" s="26"/>
      <c r="C131" s="27"/>
      <c r="D131" s="27"/>
      <c r="E131" s="24"/>
      <c r="F131" s="28" t="str">
        <f aca="false">IF($A131="","",IF($D131="",Parâmetros!$C$4,$D131))</f>
        <v/>
      </c>
      <c r="G131" s="29" t="str">
        <f aca="false">IF($A131="","",IF($F131&lt;=$C131,0,($F131-$C131)*24))</f>
        <v/>
      </c>
      <c r="H131" s="30" t="str">
        <f aca="false">IF($A131="","",MAX(Parâmetros!$C$4-Parâmetros!$C$5,N(IFERROR(INDEX(Ativos!$G$3:$G$102,MATCH($A131,Ativos!$A$3:$A$102,0)),0))))</f>
        <v/>
      </c>
      <c r="I131" s="29" t="str">
        <f aca="false">IF($A131="","",MAX(0,(MIN($F131,Parâmetros!$C$4)-MAX($C131,$H131))*24))</f>
        <v/>
      </c>
      <c r="J131" s="31" t="str">
        <f aca="false">IF($A131="","",IF($I131&gt;0,1,0))</f>
        <v/>
      </c>
      <c r="K131" s="29" t="str">
        <f aca="false">IF($A131="","",IF(AND($D131&lt;&gt;"",$D131&gt;=$H131,$D131&lt;=Parâmetros!$C$4),$G131,""))</f>
        <v/>
      </c>
      <c r="L131" s="32" t="str">
        <f aca="false">IF($A131="","",IF(SUMPRODUCT(($A$3:$A$302&lt;&gt;"")*($A$3:$A$302=$A131)*($C$3:$C$302&lt;$F131)*($F$3:$F$302&gt;$C131))&gt;1,"Sobrepõe","OK"))</f>
        <v/>
      </c>
    </row>
    <row r="132" customFormat="false" ht="18" hidden="false" customHeight="true" outlineLevel="0" collapsed="false">
      <c r="A132" s="24"/>
      <c r="B132" s="26"/>
      <c r="C132" s="27"/>
      <c r="D132" s="27"/>
      <c r="E132" s="24"/>
      <c r="F132" s="28" t="str">
        <f aca="false">IF($A132="","",IF($D132="",Parâmetros!$C$4,$D132))</f>
        <v/>
      </c>
      <c r="G132" s="29" t="str">
        <f aca="false">IF($A132="","",IF($F132&lt;=$C132,0,($F132-$C132)*24))</f>
        <v/>
      </c>
      <c r="H132" s="30" t="str">
        <f aca="false">IF($A132="","",MAX(Parâmetros!$C$4-Parâmetros!$C$5,N(IFERROR(INDEX(Ativos!$G$3:$G$102,MATCH($A132,Ativos!$A$3:$A$102,0)),0))))</f>
        <v/>
      </c>
      <c r="I132" s="29" t="str">
        <f aca="false">IF($A132="","",MAX(0,(MIN($F132,Parâmetros!$C$4)-MAX($C132,$H132))*24))</f>
        <v/>
      </c>
      <c r="J132" s="31" t="str">
        <f aca="false">IF($A132="","",IF($I132&gt;0,1,0))</f>
        <v/>
      </c>
      <c r="K132" s="29" t="str">
        <f aca="false">IF($A132="","",IF(AND($D132&lt;&gt;"",$D132&gt;=$H132,$D132&lt;=Parâmetros!$C$4),$G132,""))</f>
        <v/>
      </c>
      <c r="L132" s="32" t="str">
        <f aca="false">IF($A132="","",IF(SUMPRODUCT(($A$3:$A$302&lt;&gt;"")*($A$3:$A$302=$A132)*($C$3:$C$302&lt;$F132)*($F$3:$F$302&gt;$C132))&gt;1,"Sobrepõe","OK"))</f>
        <v/>
      </c>
    </row>
    <row r="133" customFormat="false" ht="18" hidden="false" customHeight="true" outlineLevel="0" collapsed="false">
      <c r="A133" s="24"/>
      <c r="B133" s="26"/>
      <c r="C133" s="27"/>
      <c r="D133" s="27"/>
      <c r="E133" s="24"/>
      <c r="F133" s="28" t="str">
        <f aca="false">IF($A133="","",IF($D133="",Parâmetros!$C$4,$D133))</f>
        <v/>
      </c>
      <c r="G133" s="29" t="str">
        <f aca="false">IF($A133="","",IF($F133&lt;=$C133,0,($F133-$C133)*24))</f>
        <v/>
      </c>
      <c r="H133" s="30" t="str">
        <f aca="false">IF($A133="","",MAX(Parâmetros!$C$4-Parâmetros!$C$5,N(IFERROR(INDEX(Ativos!$G$3:$G$102,MATCH($A133,Ativos!$A$3:$A$102,0)),0))))</f>
        <v/>
      </c>
      <c r="I133" s="29" t="str">
        <f aca="false">IF($A133="","",MAX(0,(MIN($F133,Parâmetros!$C$4)-MAX($C133,$H133))*24))</f>
        <v/>
      </c>
      <c r="J133" s="31" t="str">
        <f aca="false">IF($A133="","",IF($I133&gt;0,1,0))</f>
        <v/>
      </c>
      <c r="K133" s="29" t="str">
        <f aca="false">IF($A133="","",IF(AND($D133&lt;&gt;"",$D133&gt;=$H133,$D133&lt;=Parâmetros!$C$4),$G133,""))</f>
        <v/>
      </c>
      <c r="L133" s="32" t="str">
        <f aca="false">IF($A133="","",IF(SUMPRODUCT(($A$3:$A$302&lt;&gt;"")*($A$3:$A$302=$A133)*($C$3:$C$302&lt;$F133)*($F$3:$F$302&gt;$C133))&gt;1,"Sobrepõe","OK"))</f>
        <v/>
      </c>
    </row>
    <row r="134" customFormat="false" ht="18" hidden="false" customHeight="true" outlineLevel="0" collapsed="false">
      <c r="A134" s="24"/>
      <c r="B134" s="26"/>
      <c r="C134" s="27"/>
      <c r="D134" s="27"/>
      <c r="E134" s="24"/>
      <c r="F134" s="28" t="str">
        <f aca="false">IF($A134="","",IF($D134="",Parâmetros!$C$4,$D134))</f>
        <v/>
      </c>
      <c r="G134" s="29" t="str">
        <f aca="false">IF($A134="","",IF($F134&lt;=$C134,0,($F134-$C134)*24))</f>
        <v/>
      </c>
      <c r="H134" s="30" t="str">
        <f aca="false">IF($A134="","",MAX(Parâmetros!$C$4-Parâmetros!$C$5,N(IFERROR(INDEX(Ativos!$G$3:$G$102,MATCH($A134,Ativos!$A$3:$A$102,0)),0))))</f>
        <v/>
      </c>
      <c r="I134" s="29" t="str">
        <f aca="false">IF($A134="","",MAX(0,(MIN($F134,Parâmetros!$C$4)-MAX($C134,$H134))*24))</f>
        <v/>
      </c>
      <c r="J134" s="31" t="str">
        <f aca="false">IF($A134="","",IF($I134&gt;0,1,0))</f>
        <v/>
      </c>
      <c r="K134" s="29" t="str">
        <f aca="false">IF($A134="","",IF(AND($D134&lt;&gt;"",$D134&gt;=$H134,$D134&lt;=Parâmetros!$C$4),$G134,""))</f>
        <v/>
      </c>
      <c r="L134" s="32" t="str">
        <f aca="false">IF($A134="","",IF(SUMPRODUCT(($A$3:$A$302&lt;&gt;"")*($A$3:$A$302=$A134)*($C$3:$C$302&lt;$F134)*($F$3:$F$302&gt;$C134))&gt;1,"Sobrepõe","OK"))</f>
        <v/>
      </c>
    </row>
    <row r="135" customFormat="false" ht="18" hidden="false" customHeight="true" outlineLevel="0" collapsed="false">
      <c r="A135" s="24"/>
      <c r="B135" s="26"/>
      <c r="C135" s="27"/>
      <c r="D135" s="27"/>
      <c r="E135" s="24"/>
      <c r="F135" s="28" t="str">
        <f aca="false">IF($A135="","",IF($D135="",Parâmetros!$C$4,$D135))</f>
        <v/>
      </c>
      <c r="G135" s="29" t="str">
        <f aca="false">IF($A135="","",IF($F135&lt;=$C135,0,($F135-$C135)*24))</f>
        <v/>
      </c>
      <c r="H135" s="30" t="str">
        <f aca="false">IF($A135="","",MAX(Parâmetros!$C$4-Parâmetros!$C$5,N(IFERROR(INDEX(Ativos!$G$3:$G$102,MATCH($A135,Ativos!$A$3:$A$102,0)),0))))</f>
        <v/>
      </c>
      <c r="I135" s="29" t="str">
        <f aca="false">IF($A135="","",MAX(0,(MIN($F135,Parâmetros!$C$4)-MAX($C135,$H135))*24))</f>
        <v/>
      </c>
      <c r="J135" s="31" t="str">
        <f aca="false">IF($A135="","",IF($I135&gt;0,1,0))</f>
        <v/>
      </c>
      <c r="K135" s="29" t="str">
        <f aca="false">IF($A135="","",IF(AND($D135&lt;&gt;"",$D135&gt;=$H135,$D135&lt;=Parâmetros!$C$4),$G135,""))</f>
        <v/>
      </c>
      <c r="L135" s="32" t="str">
        <f aca="false">IF($A135="","",IF(SUMPRODUCT(($A$3:$A$302&lt;&gt;"")*($A$3:$A$302=$A135)*($C$3:$C$302&lt;$F135)*($F$3:$F$302&gt;$C135))&gt;1,"Sobrepõe","OK"))</f>
        <v/>
      </c>
    </row>
    <row r="136" customFormat="false" ht="18" hidden="false" customHeight="true" outlineLevel="0" collapsed="false">
      <c r="A136" s="24"/>
      <c r="B136" s="26"/>
      <c r="C136" s="27"/>
      <c r="D136" s="27"/>
      <c r="E136" s="24"/>
      <c r="F136" s="28" t="str">
        <f aca="false">IF($A136="","",IF($D136="",Parâmetros!$C$4,$D136))</f>
        <v/>
      </c>
      <c r="G136" s="29" t="str">
        <f aca="false">IF($A136="","",IF($F136&lt;=$C136,0,($F136-$C136)*24))</f>
        <v/>
      </c>
      <c r="H136" s="30" t="str">
        <f aca="false">IF($A136="","",MAX(Parâmetros!$C$4-Parâmetros!$C$5,N(IFERROR(INDEX(Ativos!$G$3:$G$102,MATCH($A136,Ativos!$A$3:$A$102,0)),0))))</f>
        <v/>
      </c>
      <c r="I136" s="29" t="str">
        <f aca="false">IF($A136="","",MAX(0,(MIN($F136,Parâmetros!$C$4)-MAX($C136,$H136))*24))</f>
        <v/>
      </c>
      <c r="J136" s="31" t="str">
        <f aca="false">IF($A136="","",IF($I136&gt;0,1,0))</f>
        <v/>
      </c>
      <c r="K136" s="29" t="str">
        <f aca="false">IF($A136="","",IF(AND($D136&lt;&gt;"",$D136&gt;=$H136,$D136&lt;=Parâmetros!$C$4),$G136,""))</f>
        <v/>
      </c>
      <c r="L136" s="32" t="str">
        <f aca="false">IF($A136="","",IF(SUMPRODUCT(($A$3:$A$302&lt;&gt;"")*($A$3:$A$302=$A136)*($C$3:$C$302&lt;$F136)*($F$3:$F$302&gt;$C136))&gt;1,"Sobrepõe","OK"))</f>
        <v/>
      </c>
    </row>
    <row r="137" customFormat="false" ht="18" hidden="false" customHeight="true" outlineLevel="0" collapsed="false">
      <c r="A137" s="24"/>
      <c r="B137" s="26"/>
      <c r="C137" s="27"/>
      <c r="D137" s="27"/>
      <c r="E137" s="24"/>
      <c r="F137" s="28" t="str">
        <f aca="false">IF($A137="","",IF($D137="",Parâmetros!$C$4,$D137))</f>
        <v/>
      </c>
      <c r="G137" s="29" t="str">
        <f aca="false">IF($A137="","",IF($F137&lt;=$C137,0,($F137-$C137)*24))</f>
        <v/>
      </c>
      <c r="H137" s="30" t="str">
        <f aca="false">IF($A137="","",MAX(Parâmetros!$C$4-Parâmetros!$C$5,N(IFERROR(INDEX(Ativos!$G$3:$G$102,MATCH($A137,Ativos!$A$3:$A$102,0)),0))))</f>
        <v/>
      </c>
      <c r="I137" s="29" t="str">
        <f aca="false">IF($A137="","",MAX(0,(MIN($F137,Parâmetros!$C$4)-MAX($C137,$H137))*24))</f>
        <v/>
      </c>
      <c r="J137" s="31" t="str">
        <f aca="false">IF($A137="","",IF($I137&gt;0,1,0))</f>
        <v/>
      </c>
      <c r="K137" s="29" t="str">
        <f aca="false">IF($A137="","",IF(AND($D137&lt;&gt;"",$D137&gt;=$H137,$D137&lt;=Parâmetros!$C$4),$G137,""))</f>
        <v/>
      </c>
      <c r="L137" s="32" t="str">
        <f aca="false">IF($A137="","",IF(SUMPRODUCT(($A$3:$A$302&lt;&gt;"")*($A$3:$A$302=$A137)*($C$3:$C$302&lt;$F137)*($F$3:$F$302&gt;$C137))&gt;1,"Sobrepõe","OK"))</f>
        <v/>
      </c>
    </row>
    <row r="138" customFormat="false" ht="18" hidden="false" customHeight="true" outlineLevel="0" collapsed="false">
      <c r="A138" s="24"/>
      <c r="B138" s="26"/>
      <c r="C138" s="27"/>
      <c r="D138" s="27"/>
      <c r="E138" s="24"/>
      <c r="F138" s="28" t="str">
        <f aca="false">IF($A138="","",IF($D138="",Parâmetros!$C$4,$D138))</f>
        <v/>
      </c>
      <c r="G138" s="29" t="str">
        <f aca="false">IF($A138="","",IF($F138&lt;=$C138,0,($F138-$C138)*24))</f>
        <v/>
      </c>
      <c r="H138" s="30" t="str">
        <f aca="false">IF($A138="","",MAX(Parâmetros!$C$4-Parâmetros!$C$5,N(IFERROR(INDEX(Ativos!$G$3:$G$102,MATCH($A138,Ativos!$A$3:$A$102,0)),0))))</f>
        <v/>
      </c>
      <c r="I138" s="29" t="str">
        <f aca="false">IF($A138="","",MAX(0,(MIN($F138,Parâmetros!$C$4)-MAX($C138,$H138))*24))</f>
        <v/>
      </c>
      <c r="J138" s="31" t="str">
        <f aca="false">IF($A138="","",IF($I138&gt;0,1,0))</f>
        <v/>
      </c>
      <c r="K138" s="29" t="str">
        <f aca="false">IF($A138="","",IF(AND($D138&lt;&gt;"",$D138&gt;=$H138,$D138&lt;=Parâmetros!$C$4),$G138,""))</f>
        <v/>
      </c>
      <c r="L138" s="32" t="str">
        <f aca="false">IF($A138="","",IF(SUMPRODUCT(($A$3:$A$302&lt;&gt;"")*($A$3:$A$302=$A138)*($C$3:$C$302&lt;$F138)*($F$3:$F$302&gt;$C138))&gt;1,"Sobrepõe","OK"))</f>
        <v/>
      </c>
    </row>
    <row r="139" customFormat="false" ht="18" hidden="false" customHeight="true" outlineLevel="0" collapsed="false">
      <c r="A139" s="24"/>
      <c r="B139" s="26"/>
      <c r="C139" s="27"/>
      <c r="D139" s="27"/>
      <c r="E139" s="24"/>
      <c r="F139" s="28" t="str">
        <f aca="false">IF($A139="","",IF($D139="",Parâmetros!$C$4,$D139))</f>
        <v/>
      </c>
      <c r="G139" s="29" t="str">
        <f aca="false">IF($A139="","",IF($F139&lt;=$C139,0,($F139-$C139)*24))</f>
        <v/>
      </c>
      <c r="H139" s="30" t="str">
        <f aca="false">IF($A139="","",MAX(Parâmetros!$C$4-Parâmetros!$C$5,N(IFERROR(INDEX(Ativos!$G$3:$G$102,MATCH($A139,Ativos!$A$3:$A$102,0)),0))))</f>
        <v/>
      </c>
      <c r="I139" s="29" t="str">
        <f aca="false">IF($A139="","",MAX(0,(MIN($F139,Parâmetros!$C$4)-MAX($C139,$H139))*24))</f>
        <v/>
      </c>
      <c r="J139" s="31" t="str">
        <f aca="false">IF($A139="","",IF($I139&gt;0,1,0))</f>
        <v/>
      </c>
      <c r="K139" s="29" t="str">
        <f aca="false">IF($A139="","",IF(AND($D139&lt;&gt;"",$D139&gt;=$H139,$D139&lt;=Parâmetros!$C$4),$G139,""))</f>
        <v/>
      </c>
      <c r="L139" s="32" t="str">
        <f aca="false">IF($A139="","",IF(SUMPRODUCT(($A$3:$A$302&lt;&gt;"")*($A$3:$A$302=$A139)*($C$3:$C$302&lt;$F139)*($F$3:$F$302&gt;$C139))&gt;1,"Sobrepõe","OK"))</f>
        <v/>
      </c>
    </row>
    <row r="140" customFormat="false" ht="18" hidden="false" customHeight="true" outlineLevel="0" collapsed="false">
      <c r="A140" s="24"/>
      <c r="B140" s="26"/>
      <c r="C140" s="27"/>
      <c r="D140" s="27"/>
      <c r="E140" s="24"/>
      <c r="F140" s="28" t="str">
        <f aca="false">IF($A140="","",IF($D140="",Parâmetros!$C$4,$D140))</f>
        <v/>
      </c>
      <c r="G140" s="29" t="str">
        <f aca="false">IF($A140="","",IF($F140&lt;=$C140,0,($F140-$C140)*24))</f>
        <v/>
      </c>
      <c r="H140" s="30" t="str">
        <f aca="false">IF($A140="","",MAX(Parâmetros!$C$4-Parâmetros!$C$5,N(IFERROR(INDEX(Ativos!$G$3:$G$102,MATCH($A140,Ativos!$A$3:$A$102,0)),0))))</f>
        <v/>
      </c>
      <c r="I140" s="29" t="str">
        <f aca="false">IF($A140="","",MAX(0,(MIN($F140,Parâmetros!$C$4)-MAX($C140,$H140))*24))</f>
        <v/>
      </c>
      <c r="J140" s="31" t="str">
        <f aca="false">IF($A140="","",IF($I140&gt;0,1,0))</f>
        <v/>
      </c>
      <c r="K140" s="29" t="str">
        <f aca="false">IF($A140="","",IF(AND($D140&lt;&gt;"",$D140&gt;=$H140,$D140&lt;=Parâmetros!$C$4),$G140,""))</f>
        <v/>
      </c>
      <c r="L140" s="32" t="str">
        <f aca="false">IF($A140="","",IF(SUMPRODUCT(($A$3:$A$302&lt;&gt;"")*($A$3:$A$302=$A140)*($C$3:$C$302&lt;$F140)*($F$3:$F$302&gt;$C140))&gt;1,"Sobrepõe","OK"))</f>
        <v/>
      </c>
    </row>
    <row r="141" customFormat="false" ht="18" hidden="false" customHeight="true" outlineLevel="0" collapsed="false">
      <c r="A141" s="24"/>
      <c r="B141" s="26"/>
      <c r="C141" s="27"/>
      <c r="D141" s="27"/>
      <c r="E141" s="24"/>
      <c r="F141" s="28" t="str">
        <f aca="false">IF($A141="","",IF($D141="",Parâmetros!$C$4,$D141))</f>
        <v/>
      </c>
      <c r="G141" s="29" t="str">
        <f aca="false">IF($A141="","",IF($F141&lt;=$C141,0,($F141-$C141)*24))</f>
        <v/>
      </c>
      <c r="H141" s="30" t="str">
        <f aca="false">IF($A141="","",MAX(Parâmetros!$C$4-Parâmetros!$C$5,N(IFERROR(INDEX(Ativos!$G$3:$G$102,MATCH($A141,Ativos!$A$3:$A$102,0)),0))))</f>
        <v/>
      </c>
      <c r="I141" s="29" t="str">
        <f aca="false">IF($A141="","",MAX(0,(MIN($F141,Parâmetros!$C$4)-MAX($C141,$H141))*24))</f>
        <v/>
      </c>
      <c r="J141" s="31" t="str">
        <f aca="false">IF($A141="","",IF($I141&gt;0,1,0))</f>
        <v/>
      </c>
      <c r="K141" s="29" t="str">
        <f aca="false">IF($A141="","",IF(AND($D141&lt;&gt;"",$D141&gt;=$H141,$D141&lt;=Parâmetros!$C$4),$G141,""))</f>
        <v/>
      </c>
      <c r="L141" s="32" t="str">
        <f aca="false">IF($A141="","",IF(SUMPRODUCT(($A$3:$A$302&lt;&gt;"")*($A$3:$A$302=$A141)*($C$3:$C$302&lt;$F141)*($F$3:$F$302&gt;$C141))&gt;1,"Sobrepõe","OK"))</f>
        <v/>
      </c>
    </row>
    <row r="142" customFormat="false" ht="18" hidden="false" customHeight="true" outlineLevel="0" collapsed="false">
      <c r="A142" s="24"/>
      <c r="B142" s="26"/>
      <c r="C142" s="27"/>
      <c r="D142" s="27"/>
      <c r="E142" s="24"/>
      <c r="F142" s="28" t="str">
        <f aca="false">IF($A142="","",IF($D142="",Parâmetros!$C$4,$D142))</f>
        <v/>
      </c>
      <c r="G142" s="29" t="str">
        <f aca="false">IF($A142="","",IF($F142&lt;=$C142,0,($F142-$C142)*24))</f>
        <v/>
      </c>
      <c r="H142" s="30" t="str">
        <f aca="false">IF($A142="","",MAX(Parâmetros!$C$4-Parâmetros!$C$5,N(IFERROR(INDEX(Ativos!$G$3:$G$102,MATCH($A142,Ativos!$A$3:$A$102,0)),0))))</f>
        <v/>
      </c>
      <c r="I142" s="29" t="str">
        <f aca="false">IF($A142="","",MAX(0,(MIN($F142,Parâmetros!$C$4)-MAX($C142,$H142))*24))</f>
        <v/>
      </c>
      <c r="J142" s="31" t="str">
        <f aca="false">IF($A142="","",IF($I142&gt;0,1,0))</f>
        <v/>
      </c>
      <c r="K142" s="29" t="str">
        <f aca="false">IF($A142="","",IF(AND($D142&lt;&gt;"",$D142&gt;=$H142,$D142&lt;=Parâmetros!$C$4),$G142,""))</f>
        <v/>
      </c>
      <c r="L142" s="32" t="str">
        <f aca="false">IF($A142="","",IF(SUMPRODUCT(($A$3:$A$302&lt;&gt;"")*($A$3:$A$302=$A142)*($C$3:$C$302&lt;$F142)*($F$3:$F$302&gt;$C142))&gt;1,"Sobrepõe","OK"))</f>
        <v/>
      </c>
    </row>
    <row r="143" customFormat="false" ht="18" hidden="false" customHeight="true" outlineLevel="0" collapsed="false">
      <c r="A143" s="24"/>
      <c r="B143" s="26"/>
      <c r="C143" s="27"/>
      <c r="D143" s="27"/>
      <c r="E143" s="24"/>
      <c r="F143" s="28" t="str">
        <f aca="false">IF($A143="","",IF($D143="",Parâmetros!$C$4,$D143))</f>
        <v/>
      </c>
      <c r="G143" s="29" t="str">
        <f aca="false">IF($A143="","",IF($F143&lt;=$C143,0,($F143-$C143)*24))</f>
        <v/>
      </c>
      <c r="H143" s="30" t="str">
        <f aca="false">IF($A143="","",MAX(Parâmetros!$C$4-Parâmetros!$C$5,N(IFERROR(INDEX(Ativos!$G$3:$G$102,MATCH($A143,Ativos!$A$3:$A$102,0)),0))))</f>
        <v/>
      </c>
      <c r="I143" s="29" t="str">
        <f aca="false">IF($A143="","",MAX(0,(MIN($F143,Parâmetros!$C$4)-MAX($C143,$H143))*24))</f>
        <v/>
      </c>
      <c r="J143" s="31" t="str">
        <f aca="false">IF($A143="","",IF($I143&gt;0,1,0))</f>
        <v/>
      </c>
      <c r="K143" s="29" t="str">
        <f aca="false">IF($A143="","",IF(AND($D143&lt;&gt;"",$D143&gt;=$H143,$D143&lt;=Parâmetros!$C$4),$G143,""))</f>
        <v/>
      </c>
      <c r="L143" s="32" t="str">
        <f aca="false">IF($A143="","",IF(SUMPRODUCT(($A$3:$A$302&lt;&gt;"")*($A$3:$A$302=$A143)*($C$3:$C$302&lt;$F143)*($F$3:$F$302&gt;$C143))&gt;1,"Sobrepõe","OK"))</f>
        <v/>
      </c>
    </row>
    <row r="144" customFormat="false" ht="18" hidden="false" customHeight="true" outlineLevel="0" collapsed="false">
      <c r="A144" s="24"/>
      <c r="B144" s="26"/>
      <c r="C144" s="27"/>
      <c r="D144" s="27"/>
      <c r="E144" s="24"/>
      <c r="F144" s="28" t="str">
        <f aca="false">IF($A144="","",IF($D144="",Parâmetros!$C$4,$D144))</f>
        <v/>
      </c>
      <c r="G144" s="29" t="str">
        <f aca="false">IF($A144="","",IF($F144&lt;=$C144,0,($F144-$C144)*24))</f>
        <v/>
      </c>
      <c r="H144" s="30" t="str">
        <f aca="false">IF($A144="","",MAX(Parâmetros!$C$4-Parâmetros!$C$5,N(IFERROR(INDEX(Ativos!$G$3:$G$102,MATCH($A144,Ativos!$A$3:$A$102,0)),0))))</f>
        <v/>
      </c>
      <c r="I144" s="29" t="str">
        <f aca="false">IF($A144="","",MAX(0,(MIN($F144,Parâmetros!$C$4)-MAX($C144,$H144))*24))</f>
        <v/>
      </c>
      <c r="J144" s="31" t="str">
        <f aca="false">IF($A144="","",IF($I144&gt;0,1,0))</f>
        <v/>
      </c>
      <c r="K144" s="29" t="str">
        <f aca="false">IF($A144="","",IF(AND($D144&lt;&gt;"",$D144&gt;=$H144,$D144&lt;=Parâmetros!$C$4),$G144,""))</f>
        <v/>
      </c>
      <c r="L144" s="32" t="str">
        <f aca="false">IF($A144="","",IF(SUMPRODUCT(($A$3:$A$302&lt;&gt;"")*($A$3:$A$302=$A144)*($C$3:$C$302&lt;$F144)*($F$3:$F$302&gt;$C144))&gt;1,"Sobrepõe","OK"))</f>
        <v/>
      </c>
    </row>
    <row r="145" customFormat="false" ht="18" hidden="false" customHeight="true" outlineLevel="0" collapsed="false">
      <c r="A145" s="24"/>
      <c r="B145" s="26"/>
      <c r="C145" s="27"/>
      <c r="D145" s="27"/>
      <c r="E145" s="24"/>
      <c r="F145" s="28" t="str">
        <f aca="false">IF($A145="","",IF($D145="",Parâmetros!$C$4,$D145))</f>
        <v/>
      </c>
      <c r="G145" s="29" t="str">
        <f aca="false">IF($A145="","",IF($F145&lt;=$C145,0,($F145-$C145)*24))</f>
        <v/>
      </c>
      <c r="H145" s="30" t="str">
        <f aca="false">IF($A145="","",MAX(Parâmetros!$C$4-Parâmetros!$C$5,N(IFERROR(INDEX(Ativos!$G$3:$G$102,MATCH($A145,Ativos!$A$3:$A$102,0)),0))))</f>
        <v/>
      </c>
      <c r="I145" s="29" t="str">
        <f aca="false">IF($A145="","",MAX(0,(MIN($F145,Parâmetros!$C$4)-MAX($C145,$H145))*24))</f>
        <v/>
      </c>
      <c r="J145" s="31" t="str">
        <f aca="false">IF($A145="","",IF($I145&gt;0,1,0))</f>
        <v/>
      </c>
      <c r="K145" s="29" t="str">
        <f aca="false">IF($A145="","",IF(AND($D145&lt;&gt;"",$D145&gt;=$H145,$D145&lt;=Parâmetros!$C$4),$G145,""))</f>
        <v/>
      </c>
      <c r="L145" s="32" t="str">
        <f aca="false">IF($A145="","",IF(SUMPRODUCT(($A$3:$A$302&lt;&gt;"")*($A$3:$A$302=$A145)*($C$3:$C$302&lt;$F145)*($F$3:$F$302&gt;$C145))&gt;1,"Sobrepõe","OK"))</f>
        <v/>
      </c>
    </row>
    <row r="146" customFormat="false" ht="18" hidden="false" customHeight="true" outlineLevel="0" collapsed="false">
      <c r="A146" s="24"/>
      <c r="B146" s="26"/>
      <c r="C146" s="27"/>
      <c r="D146" s="27"/>
      <c r="E146" s="24"/>
      <c r="F146" s="28" t="str">
        <f aca="false">IF($A146="","",IF($D146="",Parâmetros!$C$4,$D146))</f>
        <v/>
      </c>
      <c r="G146" s="29" t="str">
        <f aca="false">IF($A146="","",IF($F146&lt;=$C146,0,($F146-$C146)*24))</f>
        <v/>
      </c>
      <c r="H146" s="30" t="str">
        <f aca="false">IF($A146="","",MAX(Parâmetros!$C$4-Parâmetros!$C$5,N(IFERROR(INDEX(Ativos!$G$3:$G$102,MATCH($A146,Ativos!$A$3:$A$102,0)),0))))</f>
        <v/>
      </c>
      <c r="I146" s="29" t="str">
        <f aca="false">IF($A146="","",MAX(0,(MIN($F146,Parâmetros!$C$4)-MAX($C146,$H146))*24))</f>
        <v/>
      </c>
      <c r="J146" s="31" t="str">
        <f aca="false">IF($A146="","",IF($I146&gt;0,1,0))</f>
        <v/>
      </c>
      <c r="K146" s="29" t="str">
        <f aca="false">IF($A146="","",IF(AND($D146&lt;&gt;"",$D146&gt;=$H146,$D146&lt;=Parâmetros!$C$4),$G146,""))</f>
        <v/>
      </c>
      <c r="L146" s="32" t="str">
        <f aca="false">IF($A146="","",IF(SUMPRODUCT(($A$3:$A$302&lt;&gt;"")*($A$3:$A$302=$A146)*($C$3:$C$302&lt;$F146)*($F$3:$F$302&gt;$C146))&gt;1,"Sobrepõe","OK"))</f>
        <v/>
      </c>
    </row>
    <row r="147" customFormat="false" ht="18" hidden="false" customHeight="true" outlineLevel="0" collapsed="false">
      <c r="A147" s="24"/>
      <c r="B147" s="26"/>
      <c r="C147" s="27"/>
      <c r="D147" s="27"/>
      <c r="E147" s="24"/>
      <c r="F147" s="28" t="str">
        <f aca="false">IF($A147="","",IF($D147="",Parâmetros!$C$4,$D147))</f>
        <v/>
      </c>
      <c r="G147" s="29" t="str">
        <f aca="false">IF($A147="","",IF($F147&lt;=$C147,0,($F147-$C147)*24))</f>
        <v/>
      </c>
      <c r="H147" s="30" t="str">
        <f aca="false">IF($A147="","",MAX(Parâmetros!$C$4-Parâmetros!$C$5,N(IFERROR(INDEX(Ativos!$G$3:$G$102,MATCH($A147,Ativos!$A$3:$A$102,0)),0))))</f>
        <v/>
      </c>
      <c r="I147" s="29" t="str">
        <f aca="false">IF($A147="","",MAX(0,(MIN($F147,Parâmetros!$C$4)-MAX($C147,$H147))*24))</f>
        <v/>
      </c>
      <c r="J147" s="31" t="str">
        <f aca="false">IF($A147="","",IF($I147&gt;0,1,0))</f>
        <v/>
      </c>
      <c r="K147" s="29" t="str">
        <f aca="false">IF($A147="","",IF(AND($D147&lt;&gt;"",$D147&gt;=$H147,$D147&lt;=Parâmetros!$C$4),$G147,""))</f>
        <v/>
      </c>
      <c r="L147" s="32" t="str">
        <f aca="false">IF($A147="","",IF(SUMPRODUCT(($A$3:$A$302&lt;&gt;"")*($A$3:$A$302=$A147)*($C$3:$C$302&lt;$F147)*($F$3:$F$302&gt;$C147))&gt;1,"Sobrepõe","OK"))</f>
        <v/>
      </c>
    </row>
    <row r="148" customFormat="false" ht="18" hidden="false" customHeight="true" outlineLevel="0" collapsed="false">
      <c r="A148" s="24"/>
      <c r="B148" s="26"/>
      <c r="C148" s="27"/>
      <c r="D148" s="27"/>
      <c r="E148" s="24"/>
      <c r="F148" s="28" t="str">
        <f aca="false">IF($A148="","",IF($D148="",Parâmetros!$C$4,$D148))</f>
        <v/>
      </c>
      <c r="G148" s="29" t="str">
        <f aca="false">IF($A148="","",IF($F148&lt;=$C148,0,($F148-$C148)*24))</f>
        <v/>
      </c>
      <c r="H148" s="30" t="str">
        <f aca="false">IF($A148="","",MAX(Parâmetros!$C$4-Parâmetros!$C$5,N(IFERROR(INDEX(Ativos!$G$3:$G$102,MATCH($A148,Ativos!$A$3:$A$102,0)),0))))</f>
        <v/>
      </c>
      <c r="I148" s="29" t="str">
        <f aca="false">IF($A148="","",MAX(0,(MIN($F148,Parâmetros!$C$4)-MAX($C148,$H148))*24))</f>
        <v/>
      </c>
      <c r="J148" s="31" t="str">
        <f aca="false">IF($A148="","",IF($I148&gt;0,1,0))</f>
        <v/>
      </c>
      <c r="K148" s="29" t="str">
        <f aca="false">IF($A148="","",IF(AND($D148&lt;&gt;"",$D148&gt;=$H148,$D148&lt;=Parâmetros!$C$4),$G148,""))</f>
        <v/>
      </c>
      <c r="L148" s="32" t="str">
        <f aca="false">IF($A148="","",IF(SUMPRODUCT(($A$3:$A$302&lt;&gt;"")*($A$3:$A$302=$A148)*($C$3:$C$302&lt;$F148)*($F$3:$F$302&gt;$C148))&gt;1,"Sobrepõe","OK"))</f>
        <v/>
      </c>
    </row>
    <row r="149" customFormat="false" ht="18" hidden="false" customHeight="true" outlineLevel="0" collapsed="false">
      <c r="A149" s="24"/>
      <c r="B149" s="26"/>
      <c r="C149" s="27"/>
      <c r="D149" s="27"/>
      <c r="E149" s="24"/>
      <c r="F149" s="28" t="str">
        <f aca="false">IF($A149="","",IF($D149="",Parâmetros!$C$4,$D149))</f>
        <v/>
      </c>
      <c r="G149" s="29" t="str">
        <f aca="false">IF($A149="","",IF($F149&lt;=$C149,0,($F149-$C149)*24))</f>
        <v/>
      </c>
      <c r="H149" s="30" t="str">
        <f aca="false">IF($A149="","",MAX(Parâmetros!$C$4-Parâmetros!$C$5,N(IFERROR(INDEX(Ativos!$G$3:$G$102,MATCH($A149,Ativos!$A$3:$A$102,0)),0))))</f>
        <v/>
      </c>
      <c r="I149" s="29" t="str">
        <f aca="false">IF($A149="","",MAX(0,(MIN($F149,Parâmetros!$C$4)-MAX($C149,$H149))*24))</f>
        <v/>
      </c>
      <c r="J149" s="31" t="str">
        <f aca="false">IF($A149="","",IF($I149&gt;0,1,0))</f>
        <v/>
      </c>
      <c r="K149" s="29" t="str">
        <f aca="false">IF($A149="","",IF(AND($D149&lt;&gt;"",$D149&gt;=$H149,$D149&lt;=Parâmetros!$C$4),$G149,""))</f>
        <v/>
      </c>
      <c r="L149" s="32" t="str">
        <f aca="false">IF($A149="","",IF(SUMPRODUCT(($A$3:$A$302&lt;&gt;"")*($A$3:$A$302=$A149)*($C$3:$C$302&lt;$F149)*($F$3:$F$302&gt;$C149))&gt;1,"Sobrepõe","OK"))</f>
        <v/>
      </c>
    </row>
    <row r="150" customFormat="false" ht="18" hidden="false" customHeight="true" outlineLevel="0" collapsed="false">
      <c r="A150" s="24"/>
      <c r="B150" s="26"/>
      <c r="C150" s="27"/>
      <c r="D150" s="27"/>
      <c r="E150" s="24"/>
      <c r="F150" s="28" t="str">
        <f aca="false">IF($A150="","",IF($D150="",Parâmetros!$C$4,$D150))</f>
        <v/>
      </c>
      <c r="G150" s="29" t="str">
        <f aca="false">IF($A150="","",IF($F150&lt;=$C150,0,($F150-$C150)*24))</f>
        <v/>
      </c>
      <c r="H150" s="30" t="str">
        <f aca="false">IF($A150="","",MAX(Parâmetros!$C$4-Parâmetros!$C$5,N(IFERROR(INDEX(Ativos!$G$3:$G$102,MATCH($A150,Ativos!$A$3:$A$102,0)),0))))</f>
        <v/>
      </c>
      <c r="I150" s="29" t="str">
        <f aca="false">IF($A150="","",MAX(0,(MIN($F150,Parâmetros!$C$4)-MAX($C150,$H150))*24))</f>
        <v/>
      </c>
      <c r="J150" s="31" t="str">
        <f aca="false">IF($A150="","",IF($I150&gt;0,1,0))</f>
        <v/>
      </c>
      <c r="K150" s="29" t="str">
        <f aca="false">IF($A150="","",IF(AND($D150&lt;&gt;"",$D150&gt;=$H150,$D150&lt;=Parâmetros!$C$4),$G150,""))</f>
        <v/>
      </c>
      <c r="L150" s="32" t="str">
        <f aca="false">IF($A150="","",IF(SUMPRODUCT(($A$3:$A$302&lt;&gt;"")*($A$3:$A$302=$A150)*($C$3:$C$302&lt;$F150)*($F$3:$F$302&gt;$C150))&gt;1,"Sobrepõe","OK"))</f>
        <v/>
      </c>
    </row>
    <row r="151" customFormat="false" ht="18" hidden="false" customHeight="true" outlineLevel="0" collapsed="false">
      <c r="A151" s="24"/>
      <c r="B151" s="26"/>
      <c r="C151" s="27"/>
      <c r="D151" s="27"/>
      <c r="E151" s="24"/>
      <c r="F151" s="28" t="str">
        <f aca="false">IF($A151="","",IF($D151="",Parâmetros!$C$4,$D151))</f>
        <v/>
      </c>
      <c r="G151" s="29" t="str">
        <f aca="false">IF($A151="","",IF($F151&lt;=$C151,0,($F151-$C151)*24))</f>
        <v/>
      </c>
      <c r="H151" s="30" t="str">
        <f aca="false">IF($A151="","",MAX(Parâmetros!$C$4-Parâmetros!$C$5,N(IFERROR(INDEX(Ativos!$G$3:$G$102,MATCH($A151,Ativos!$A$3:$A$102,0)),0))))</f>
        <v/>
      </c>
      <c r="I151" s="29" t="str">
        <f aca="false">IF($A151="","",MAX(0,(MIN($F151,Parâmetros!$C$4)-MAX($C151,$H151))*24))</f>
        <v/>
      </c>
      <c r="J151" s="31" t="str">
        <f aca="false">IF($A151="","",IF($I151&gt;0,1,0))</f>
        <v/>
      </c>
      <c r="K151" s="29" t="str">
        <f aca="false">IF($A151="","",IF(AND($D151&lt;&gt;"",$D151&gt;=$H151,$D151&lt;=Parâmetros!$C$4),$G151,""))</f>
        <v/>
      </c>
      <c r="L151" s="32" t="str">
        <f aca="false">IF($A151="","",IF(SUMPRODUCT(($A$3:$A$302&lt;&gt;"")*($A$3:$A$302=$A151)*($C$3:$C$302&lt;$F151)*($F$3:$F$302&gt;$C151))&gt;1,"Sobrepõe","OK"))</f>
        <v/>
      </c>
    </row>
    <row r="152" customFormat="false" ht="18" hidden="false" customHeight="true" outlineLevel="0" collapsed="false">
      <c r="A152" s="24"/>
      <c r="B152" s="26"/>
      <c r="C152" s="27"/>
      <c r="D152" s="27"/>
      <c r="E152" s="24"/>
      <c r="F152" s="28" t="str">
        <f aca="false">IF($A152="","",IF($D152="",Parâmetros!$C$4,$D152))</f>
        <v/>
      </c>
      <c r="G152" s="29" t="str">
        <f aca="false">IF($A152="","",IF($F152&lt;=$C152,0,($F152-$C152)*24))</f>
        <v/>
      </c>
      <c r="H152" s="30" t="str">
        <f aca="false">IF($A152="","",MAX(Parâmetros!$C$4-Parâmetros!$C$5,N(IFERROR(INDEX(Ativos!$G$3:$G$102,MATCH($A152,Ativos!$A$3:$A$102,0)),0))))</f>
        <v/>
      </c>
      <c r="I152" s="29" t="str">
        <f aca="false">IF($A152="","",MAX(0,(MIN($F152,Parâmetros!$C$4)-MAX($C152,$H152))*24))</f>
        <v/>
      </c>
      <c r="J152" s="31" t="str">
        <f aca="false">IF($A152="","",IF($I152&gt;0,1,0))</f>
        <v/>
      </c>
      <c r="K152" s="29" t="str">
        <f aca="false">IF($A152="","",IF(AND($D152&lt;&gt;"",$D152&gt;=$H152,$D152&lt;=Parâmetros!$C$4),$G152,""))</f>
        <v/>
      </c>
      <c r="L152" s="32" t="str">
        <f aca="false">IF($A152="","",IF(SUMPRODUCT(($A$3:$A$302&lt;&gt;"")*($A$3:$A$302=$A152)*($C$3:$C$302&lt;$F152)*($F$3:$F$302&gt;$C152))&gt;1,"Sobrepõe","OK"))</f>
        <v/>
      </c>
    </row>
    <row r="153" customFormat="false" ht="18" hidden="false" customHeight="true" outlineLevel="0" collapsed="false">
      <c r="A153" s="24"/>
      <c r="B153" s="26"/>
      <c r="C153" s="27"/>
      <c r="D153" s="27"/>
      <c r="E153" s="24"/>
      <c r="F153" s="28" t="str">
        <f aca="false">IF($A153="","",IF($D153="",Parâmetros!$C$4,$D153))</f>
        <v/>
      </c>
      <c r="G153" s="29" t="str">
        <f aca="false">IF($A153="","",IF($F153&lt;=$C153,0,($F153-$C153)*24))</f>
        <v/>
      </c>
      <c r="H153" s="30" t="str">
        <f aca="false">IF($A153="","",MAX(Parâmetros!$C$4-Parâmetros!$C$5,N(IFERROR(INDEX(Ativos!$G$3:$G$102,MATCH($A153,Ativos!$A$3:$A$102,0)),0))))</f>
        <v/>
      </c>
      <c r="I153" s="29" t="str">
        <f aca="false">IF($A153="","",MAX(0,(MIN($F153,Parâmetros!$C$4)-MAX($C153,$H153))*24))</f>
        <v/>
      </c>
      <c r="J153" s="31" t="str">
        <f aca="false">IF($A153="","",IF($I153&gt;0,1,0))</f>
        <v/>
      </c>
      <c r="K153" s="29" t="str">
        <f aca="false">IF($A153="","",IF(AND($D153&lt;&gt;"",$D153&gt;=$H153,$D153&lt;=Parâmetros!$C$4),$G153,""))</f>
        <v/>
      </c>
      <c r="L153" s="32" t="str">
        <f aca="false">IF($A153="","",IF(SUMPRODUCT(($A$3:$A$302&lt;&gt;"")*($A$3:$A$302=$A153)*($C$3:$C$302&lt;$F153)*($F$3:$F$302&gt;$C153))&gt;1,"Sobrepõe","OK"))</f>
        <v/>
      </c>
    </row>
    <row r="154" customFormat="false" ht="18" hidden="false" customHeight="true" outlineLevel="0" collapsed="false">
      <c r="A154" s="24"/>
      <c r="B154" s="26"/>
      <c r="C154" s="27"/>
      <c r="D154" s="27"/>
      <c r="E154" s="24"/>
      <c r="F154" s="28" t="str">
        <f aca="false">IF($A154="","",IF($D154="",Parâmetros!$C$4,$D154))</f>
        <v/>
      </c>
      <c r="G154" s="29" t="str">
        <f aca="false">IF($A154="","",IF($F154&lt;=$C154,0,($F154-$C154)*24))</f>
        <v/>
      </c>
      <c r="H154" s="30" t="str">
        <f aca="false">IF($A154="","",MAX(Parâmetros!$C$4-Parâmetros!$C$5,N(IFERROR(INDEX(Ativos!$G$3:$G$102,MATCH($A154,Ativos!$A$3:$A$102,0)),0))))</f>
        <v/>
      </c>
      <c r="I154" s="29" t="str">
        <f aca="false">IF($A154="","",MAX(0,(MIN($F154,Parâmetros!$C$4)-MAX($C154,$H154))*24))</f>
        <v/>
      </c>
      <c r="J154" s="31" t="str">
        <f aca="false">IF($A154="","",IF($I154&gt;0,1,0))</f>
        <v/>
      </c>
      <c r="K154" s="29" t="str">
        <f aca="false">IF($A154="","",IF(AND($D154&lt;&gt;"",$D154&gt;=$H154,$D154&lt;=Parâmetros!$C$4),$G154,""))</f>
        <v/>
      </c>
      <c r="L154" s="32" t="str">
        <f aca="false">IF($A154="","",IF(SUMPRODUCT(($A$3:$A$302&lt;&gt;"")*($A$3:$A$302=$A154)*($C$3:$C$302&lt;$F154)*($F$3:$F$302&gt;$C154))&gt;1,"Sobrepõe","OK"))</f>
        <v/>
      </c>
    </row>
    <row r="155" customFormat="false" ht="18" hidden="false" customHeight="true" outlineLevel="0" collapsed="false">
      <c r="A155" s="24"/>
      <c r="B155" s="26"/>
      <c r="C155" s="27"/>
      <c r="D155" s="27"/>
      <c r="E155" s="24"/>
      <c r="F155" s="28" t="str">
        <f aca="false">IF($A155="","",IF($D155="",Parâmetros!$C$4,$D155))</f>
        <v/>
      </c>
      <c r="G155" s="29" t="str">
        <f aca="false">IF($A155="","",IF($F155&lt;=$C155,0,($F155-$C155)*24))</f>
        <v/>
      </c>
      <c r="H155" s="30" t="str">
        <f aca="false">IF($A155="","",MAX(Parâmetros!$C$4-Parâmetros!$C$5,N(IFERROR(INDEX(Ativos!$G$3:$G$102,MATCH($A155,Ativos!$A$3:$A$102,0)),0))))</f>
        <v/>
      </c>
      <c r="I155" s="29" t="str">
        <f aca="false">IF($A155="","",MAX(0,(MIN($F155,Parâmetros!$C$4)-MAX($C155,$H155))*24))</f>
        <v/>
      </c>
      <c r="J155" s="31" t="str">
        <f aca="false">IF($A155="","",IF($I155&gt;0,1,0))</f>
        <v/>
      </c>
      <c r="K155" s="29" t="str">
        <f aca="false">IF($A155="","",IF(AND($D155&lt;&gt;"",$D155&gt;=$H155,$D155&lt;=Parâmetros!$C$4),$G155,""))</f>
        <v/>
      </c>
      <c r="L155" s="32" t="str">
        <f aca="false">IF($A155="","",IF(SUMPRODUCT(($A$3:$A$302&lt;&gt;"")*($A$3:$A$302=$A155)*($C$3:$C$302&lt;$F155)*($F$3:$F$302&gt;$C155))&gt;1,"Sobrepõe","OK"))</f>
        <v/>
      </c>
    </row>
    <row r="156" customFormat="false" ht="18" hidden="false" customHeight="true" outlineLevel="0" collapsed="false">
      <c r="A156" s="24"/>
      <c r="B156" s="26"/>
      <c r="C156" s="27"/>
      <c r="D156" s="27"/>
      <c r="E156" s="24"/>
      <c r="F156" s="28" t="str">
        <f aca="false">IF($A156="","",IF($D156="",Parâmetros!$C$4,$D156))</f>
        <v/>
      </c>
      <c r="G156" s="29" t="str">
        <f aca="false">IF($A156="","",IF($F156&lt;=$C156,0,($F156-$C156)*24))</f>
        <v/>
      </c>
      <c r="H156" s="30" t="str">
        <f aca="false">IF($A156="","",MAX(Parâmetros!$C$4-Parâmetros!$C$5,N(IFERROR(INDEX(Ativos!$G$3:$G$102,MATCH($A156,Ativos!$A$3:$A$102,0)),0))))</f>
        <v/>
      </c>
      <c r="I156" s="29" t="str">
        <f aca="false">IF($A156="","",MAX(0,(MIN($F156,Parâmetros!$C$4)-MAX($C156,$H156))*24))</f>
        <v/>
      </c>
      <c r="J156" s="31" t="str">
        <f aca="false">IF($A156="","",IF($I156&gt;0,1,0))</f>
        <v/>
      </c>
      <c r="K156" s="29" t="str">
        <f aca="false">IF($A156="","",IF(AND($D156&lt;&gt;"",$D156&gt;=$H156,$D156&lt;=Parâmetros!$C$4),$G156,""))</f>
        <v/>
      </c>
      <c r="L156" s="32" t="str">
        <f aca="false">IF($A156="","",IF(SUMPRODUCT(($A$3:$A$302&lt;&gt;"")*($A$3:$A$302=$A156)*($C$3:$C$302&lt;$F156)*($F$3:$F$302&gt;$C156))&gt;1,"Sobrepõe","OK"))</f>
        <v/>
      </c>
    </row>
    <row r="157" customFormat="false" ht="18" hidden="false" customHeight="true" outlineLevel="0" collapsed="false">
      <c r="A157" s="24"/>
      <c r="B157" s="26"/>
      <c r="C157" s="27"/>
      <c r="D157" s="27"/>
      <c r="E157" s="24"/>
      <c r="F157" s="28" t="str">
        <f aca="false">IF($A157="","",IF($D157="",Parâmetros!$C$4,$D157))</f>
        <v/>
      </c>
      <c r="G157" s="29" t="str">
        <f aca="false">IF($A157="","",IF($F157&lt;=$C157,0,($F157-$C157)*24))</f>
        <v/>
      </c>
      <c r="H157" s="30" t="str">
        <f aca="false">IF($A157="","",MAX(Parâmetros!$C$4-Parâmetros!$C$5,N(IFERROR(INDEX(Ativos!$G$3:$G$102,MATCH($A157,Ativos!$A$3:$A$102,0)),0))))</f>
        <v/>
      </c>
      <c r="I157" s="29" t="str">
        <f aca="false">IF($A157="","",MAX(0,(MIN($F157,Parâmetros!$C$4)-MAX($C157,$H157))*24))</f>
        <v/>
      </c>
      <c r="J157" s="31" t="str">
        <f aca="false">IF($A157="","",IF($I157&gt;0,1,0))</f>
        <v/>
      </c>
      <c r="K157" s="29" t="str">
        <f aca="false">IF($A157="","",IF(AND($D157&lt;&gt;"",$D157&gt;=$H157,$D157&lt;=Parâmetros!$C$4),$G157,""))</f>
        <v/>
      </c>
      <c r="L157" s="32" t="str">
        <f aca="false">IF($A157="","",IF(SUMPRODUCT(($A$3:$A$302&lt;&gt;"")*($A$3:$A$302=$A157)*($C$3:$C$302&lt;$F157)*($F$3:$F$302&gt;$C157))&gt;1,"Sobrepõe","OK"))</f>
        <v/>
      </c>
    </row>
    <row r="158" customFormat="false" ht="18" hidden="false" customHeight="true" outlineLevel="0" collapsed="false">
      <c r="A158" s="24"/>
      <c r="B158" s="26"/>
      <c r="C158" s="27"/>
      <c r="D158" s="27"/>
      <c r="E158" s="24"/>
      <c r="F158" s="28" t="str">
        <f aca="false">IF($A158="","",IF($D158="",Parâmetros!$C$4,$D158))</f>
        <v/>
      </c>
      <c r="G158" s="29" t="str">
        <f aca="false">IF($A158="","",IF($F158&lt;=$C158,0,($F158-$C158)*24))</f>
        <v/>
      </c>
      <c r="H158" s="30" t="str">
        <f aca="false">IF($A158="","",MAX(Parâmetros!$C$4-Parâmetros!$C$5,N(IFERROR(INDEX(Ativos!$G$3:$G$102,MATCH($A158,Ativos!$A$3:$A$102,0)),0))))</f>
        <v/>
      </c>
      <c r="I158" s="29" t="str">
        <f aca="false">IF($A158="","",MAX(0,(MIN($F158,Parâmetros!$C$4)-MAX($C158,$H158))*24))</f>
        <v/>
      </c>
      <c r="J158" s="31" t="str">
        <f aca="false">IF($A158="","",IF($I158&gt;0,1,0))</f>
        <v/>
      </c>
      <c r="K158" s="29" t="str">
        <f aca="false">IF($A158="","",IF(AND($D158&lt;&gt;"",$D158&gt;=$H158,$D158&lt;=Parâmetros!$C$4),$G158,""))</f>
        <v/>
      </c>
      <c r="L158" s="32" t="str">
        <f aca="false">IF($A158="","",IF(SUMPRODUCT(($A$3:$A$302&lt;&gt;"")*($A$3:$A$302=$A158)*($C$3:$C$302&lt;$F158)*($F$3:$F$302&gt;$C158))&gt;1,"Sobrepõe","OK"))</f>
        <v/>
      </c>
    </row>
    <row r="159" customFormat="false" ht="18" hidden="false" customHeight="true" outlineLevel="0" collapsed="false">
      <c r="A159" s="24"/>
      <c r="B159" s="26"/>
      <c r="C159" s="27"/>
      <c r="D159" s="27"/>
      <c r="E159" s="24"/>
      <c r="F159" s="28" t="str">
        <f aca="false">IF($A159="","",IF($D159="",Parâmetros!$C$4,$D159))</f>
        <v/>
      </c>
      <c r="G159" s="29" t="str">
        <f aca="false">IF($A159="","",IF($F159&lt;=$C159,0,($F159-$C159)*24))</f>
        <v/>
      </c>
      <c r="H159" s="30" t="str">
        <f aca="false">IF($A159="","",MAX(Parâmetros!$C$4-Parâmetros!$C$5,N(IFERROR(INDEX(Ativos!$G$3:$G$102,MATCH($A159,Ativos!$A$3:$A$102,0)),0))))</f>
        <v/>
      </c>
      <c r="I159" s="29" t="str">
        <f aca="false">IF($A159="","",MAX(0,(MIN($F159,Parâmetros!$C$4)-MAX($C159,$H159))*24))</f>
        <v/>
      </c>
      <c r="J159" s="31" t="str">
        <f aca="false">IF($A159="","",IF($I159&gt;0,1,0))</f>
        <v/>
      </c>
      <c r="K159" s="29" t="str">
        <f aca="false">IF($A159="","",IF(AND($D159&lt;&gt;"",$D159&gt;=$H159,$D159&lt;=Parâmetros!$C$4),$G159,""))</f>
        <v/>
      </c>
      <c r="L159" s="32" t="str">
        <f aca="false">IF($A159="","",IF(SUMPRODUCT(($A$3:$A$302&lt;&gt;"")*($A$3:$A$302=$A159)*($C$3:$C$302&lt;$F159)*($F$3:$F$302&gt;$C159))&gt;1,"Sobrepõe","OK"))</f>
        <v/>
      </c>
    </row>
    <row r="160" customFormat="false" ht="18" hidden="false" customHeight="true" outlineLevel="0" collapsed="false">
      <c r="A160" s="24"/>
      <c r="B160" s="26"/>
      <c r="C160" s="27"/>
      <c r="D160" s="27"/>
      <c r="E160" s="24"/>
      <c r="F160" s="28" t="str">
        <f aca="false">IF($A160="","",IF($D160="",Parâmetros!$C$4,$D160))</f>
        <v/>
      </c>
      <c r="G160" s="29" t="str">
        <f aca="false">IF($A160="","",IF($F160&lt;=$C160,0,($F160-$C160)*24))</f>
        <v/>
      </c>
      <c r="H160" s="30" t="str">
        <f aca="false">IF($A160="","",MAX(Parâmetros!$C$4-Parâmetros!$C$5,N(IFERROR(INDEX(Ativos!$G$3:$G$102,MATCH($A160,Ativos!$A$3:$A$102,0)),0))))</f>
        <v/>
      </c>
      <c r="I160" s="29" t="str">
        <f aca="false">IF($A160="","",MAX(0,(MIN($F160,Parâmetros!$C$4)-MAX($C160,$H160))*24))</f>
        <v/>
      </c>
      <c r="J160" s="31" t="str">
        <f aca="false">IF($A160="","",IF($I160&gt;0,1,0))</f>
        <v/>
      </c>
      <c r="K160" s="29" t="str">
        <f aca="false">IF($A160="","",IF(AND($D160&lt;&gt;"",$D160&gt;=$H160,$D160&lt;=Parâmetros!$C$4),$G160,""))</f>
        <v/>
      </c>
      <c r="L160" s="32" t="str">
        <f aca="false">IF($A160="","",IF(SUMPRODUCT(($A$3:$A$302&lt;&gt;"")*($A$3:$A$302=$A160)*($C$3:$C$302&lt;$F160)*($F$3:$F$302&gt;$C160))&gt;1,"Sobrepõe","OK"))</f>
        <v/>
      </c>
    </row>
    <row r="161" customFormat="false" ht="18" hidden="false" customHeight="true" outlineLevel="0" collapsed="false">
      <c r="A161" s="24"/>
      <c r="B161" s="26"/>
      <c r="C161" s="27"/>
      <c r="D161" s="27"/>
      <c r="E161" s="24"/>
      <c r="F161" s="28" t="str">
        <f aca="false">IF($A161="","",IF($D161="",Parâmetros!$C$4,$D161))</f>
        <v/>
      </c>
      <c r="G161" s="29" t="str">
        <f aca="false">IF($A161="","",IF($F161&lt;=$C161,0,($F161-$C161)*24))</f>
        <v/>
      </c>
      <c r="H161" s="30" t="str">
        <f aca="false">IF($A161="","",MAX(Parâmetros!$C$4-Parâmetros!$C$5,N(IFERROR(INDEX(Ativos!$G$3:$G$102,MATCH($A161,Ativos!$A$3:$A$102,0)),0))))</f>
        <v/>
      </c>
      <c r="I161" s="29" t="str">
        <f aca="false">IF($A161="","",MAX(0,(MIN($F161,Parâmetros!$C$4)-MAX($C161,$H161))*24))</f>
        <v/>
      </c>
      <c r="J161" s="31" t="str">
        <f aca="false">IF($A161="","",IF($I161&gt;0,1,0))</f>
        <v/>
      </c>
      <c r="K161" s="29" t="str">
        <f aca="false">IF($A161="","",IF(AND($D161&lt;&gt;"",$D161&gt;=$H161,$D161&lt;=Parâmetros!$C$4),$G161,""))</f>
        <v/>
      </c>
      <c r="L161" s="32" t="str">
        <f aca="false">IF($A161="","",IF(SUMPRODUCT(($A$3:$A$302&lt;&gt;"")*($A$3:$A$302=$A161)*($C$3:$C$302&lt;$F161)*($F$3:$F$302&gt;$C161))&gt;1,"Sobrepõe","OK"))</f>
        <v/>
      </c>
    </row>
    <row r="162" customFormat="false" ht="18" hidden="false" customHeight="true" outlineLevel="0" collapsed="false">
      <c r="A162" s="24"/>
      <c r="B162" s="26"/>
      <c r="C162" s="27"/>
      <c r="D162" s="27"/>
      <c r="E162" s="24"/>
      <c r="F162" s="28" t="str">
        <f aca="false">IF($A162="","",IF($D162="",Parâmetros!$C$4,$D162))</f>
        <v/>
      </c>
      <c r="G162" s="29" t="str">
        <f aca="false">IF($A162="","",IF($F162&lt;=$C162,0,($F162-$C162)*24))</f>
        <v/>
      </c>
      <c r="H162" s="30" t="str">
        <f aca="false">IF($A162="","",MAX(Parâmetros!$C$4-Parâmetros!$C$5,N(IFERROR(INDEX(Ativos!$G$3:$G$102,MATCH($A162,Ativos!$A$3:$A$102,0)),0))))</f>
        <v/>
      </c>
      <c r="I162" s="29" t="str">
        <f aca="false">IF($A162="","",MAX(0,(MIN($F162,Parâmetros!$C$4)-MAX($C162,$H162))*24))</f>
        <v/>
      </c>
      <c r="J162" s="31" t="str">
        <f aca="false">IF($A162="","",IF($I162&gt;0,1,0))</f>
        <v/>
      </c>
      <c r="K162" s="29" t="str">
        <f aca="false">IF($A162="","",IF(AND($D162&lt;&gt;"",$D162&gt;=$H162,$D162&lt;=Parâmetros!$C$4),$G162,""))</f>
        <v/>
      </c>
      <c r="L162" s="32" t="str">
        <f aca="false">IF($A162="","",IF(SUMPRODUCT(($A$3:$A$302&lt;&gt;"")*($A$3:$A$302=$A162)*($C$3:$C$302&lt;$F162)*($F$3:$F$302&gt;$C162))&gt;1,"Sobrepõe","OK"))</f>
        <v/>
      </c>
    </row>
    <row r="163" customFormat="false" ht="18" hidden="false" customHeight="true" outlineLevel="0" collapsed="false">
      <c r="A163" s="24"/>
      <c r="B163" s="26"/>
      <c r="C163" s="27"/>
      <c r="D163" s="27"/>
      <c r="E163" s="24"/>
      <c r="F163" s="28" t="str">
        <f aca="false">IF($A163="","",IF($D163="",Parâmetros!$C$4,$D163))</f>
        <v/>
      </c>
      <c r="G163" s="29" t="str">
        <f aca="false">IF($A163="","",IF($F163&lt;=$C163,0,($F163-$C163)*24))</f>
        <v/>
      </c>
      <c r="H163" s="30" t="str">
        <f aca="false">IF($A163="","",MAX(Parâmetros!$C$4-Parâmetros!$C$5,N(IFERROR(INDEX(Ativos!$G$3:$G$102,MATCH($A163,Ativos!$A$3:$A$102,0)),0))))</f>
        <v/>
      </c>
      <c r="I163" s="29" t="str">
        <f aca="false">IF($A163="","",MAX(0,(MIN($F163,Parâmetros!$C$4)-MAX($C163,$H163))*24))</f>
        <v/>
      </c>
      <c r="J163" s="31" t="str">
        <f aca="false">IF($A163="","",IF($I163&gt;0,1,0))</f>
        <v/>
      </c>
      <c r="K163" s="29" t="str">
        <f aca="false">IF($A163="","",IF(AND($D163&lt;&gt;"",$D163&gt;=$H163,$D163&lt;=Parâmetros!$C$4),$G163,""))</f>
        <v/>
      </c>
      <c r="L163" s="32" t="str">
        <f aca="false">IF($A163="","",IF(SUMPRODUCT(($A$3:$A$302&lt;&gt;"")*($A$3:$A$302=$A163)*($C$3:$C$302&lt;$F163)*($F$3:$F$302&gt;$C163))&gt;1,"Sobrepõe","OK"))</f>
        <v/>
      </c>
    </row>
    <row r="164" customFormat="false" ht="18" hidden="false" customHeight="true" outlineLevel="0" collapsed="false">
      <c r="A164" s="24"/>
      <c r="B164" s="26"/>
      <c r="C164" s="27"/>
      <c r="D164" s="27"/>
      <c r="E164" s="24"/>
      <c r="F164" s="28" t="str">
        <f aca="false">IF($A164="","",IF($D164="",Parâmetros!$C$4,$D164))</f>
        <v/>
      </c>
      <c r="G164" s="29" t="str">
        <f aca="false">IF($A164="","",IF($F164&lt;=$C164,0,($F164-$C164)*24))</f>
        <v/>
      </c>
      <c r="H164" s="30" t="str">
        <f aca="false">IF($A164="","",MAX(Parâmetros!$C$4-Parâmetros!$C$5,N(IFERROR(INDEX(Ativos!$G$3:$G$102,MATCH($A164,Ativos!$A$3:$A$102,0)),0))))</f>
        <v/>
      </c>
      <c r="I164" s="29" t="str">
        <f aca="false">IF($A164="","",MAX(0,(MIN($F164,Parâmetros!$C$4)-MAX($C164,$H164))*24))</f>
        <v/>
      </c>
      <c r="J164" s="31" t="str">
        <f aca="false">IF($A164="","",IF($I164&gt;0,1,0))</f>
        <v/>
      </c>
      <c r="K164" s="29" t="str">
        <f aca="false">IF($A164="","",IF(AND($D164&lt;&gt;"",$D164&gt;=$H164,$D164&lt;=Parâmetros!$C$4),$G164,""))</f>
        <v/>
      </c>
      <c r="L164" s="32" t="str">
        <f aca="false">IF($A164="","",IF(SUMPRODUCT(($A$3:$A$302&lt;&gt;"")*($A$3:$A$302=$A164)*($C$3:$C$302&lt;$F164)*($F$3:$F$302&gt;$C164))&gt;1,"Sobrepõe","OK"))</f>
        <v/>
      </c>
    </row>
    <row r="165" customFormat="false" ht="18" hidden="false" customHeight="true" outlineLevel="0" collapsed="false">
      <c r="A165" s="24"/>
      <c r="B165" s="26"/>
      <c r="C165" s="27"/>
      <c r="D165" s="27"/>
      <c r="E165" s="24"/>
      <c r="F165" s="28" t="str">
        <f aca="false">IF($A165="","",IF($D165="",Parâmetros!$C$4,$D165))</f>
        <v/>
      </c>
      <c r="G165" s="29" t="str">
        <f aca="false">IF($A165="","",IF($F165&lt;=$C165,0,($F165-$C165)*24))</f>
        <v/>
      </c>
      <c r="H165" s="30" t="str">
        <f aca="false">IF($A165="","",MAX(Parâmetros!$C$4-Parâmetros!$C$5,N(IFERROR(INDEX(Ativos!$G$3:$G$102,MATCH($A165,Ativos!$A$3:$A$102,0)),0))))</f>
        <v/>
      </c>
      <c r="I165" s="29" t="str">
        <f aca="false">IF($A165="","",MAX(0,(MIN($F165,Parâmetros!$C$4)-MAX($C165,$H165))*24))</f>
        <v/>
      </c>
      <c r="J165" s="31" t="str">
        <f aca="false">IF($A165="","",IF($I165&gt;0,1,0))</f>
        <v/>
      </c>
      <c r="K165" s="29" t="str">
        <f aca="false">IF($A165="","",IF(AND($D165&lt;&gt;"",$D165&gt;=$H165,$D165&lt;=Parâmetros!$C$4),$G165,""))</f>
        <v/>
      </c>
      <c r="L165" s="32" t="str">
        <f aca="false">IF($A165="","",IF(SUMPRODUCT(($A$3:$A$302&lt;&gt;"")*($A$3:$A$302=$A165)*($C$3:$C$302&lt;$F165)*($F$3:$F$302&gt;$C165))&gt;1,"Sobrepõe","OK"))</f>
        <v/>
      </c>
    </row>
    <row r="166" customFormat="false" ht="18" hidden="false" customHeight="true" outlineLevel="0" collapsed="false">
      <c r="A166" s="24"/>
      <c r="B166" s="26"/>
      <c r="C166" s="27"/>
      <c r="D166" s="27"/>
      <c r="E166" s="24"/>
      <c r="F166" s="28" t="str">
        <f aca="false">IF($A166="","",IF($D166="",Parâmetros!$C$4,$D166))</f>
        <v/>
      </c>
      <c r="G166" s="29" t="str">
        <f aca="false">IF($A166="","",IF($F166&lt;=$C166,0,($F166-$C166)*24))</f>
        <v/>
      </c>
      <c r="H166" s="30" t="str">
        <f aca="false">IF($A166="","",MAX(Parâmetros!$C$4-Parâmetros!$C$5,N(IFERROR(INDEX(Ativos!$G$3:$G$102,MATCH($A166,Ativos!$A$3:$A$102,0)),0))))</f>
        <v/>
      </c>
      <c r="I166" s="29" t="str">
        <f aca="false">IF($A166="","",MAX(0,(MIN($F166,Parâmetros!$C$4)-MAX($C166,$H166))*24))</f>
        <v/>
      </c>
      <c r="J166" s="31" t="str">
        <f aca="false">IF($A166="","",IF($I166&gt;0,1,0))</f>
        <v/>
      </c>
      <c r="K166" s="29" t="str">
        <f aca="false">IF($A166="","",IF(AND($D166&lt;&gt;"",$D166&gt;=$H166,$D166&lt;=Parâmetros!$C$4),$G166,""))</f>
        <v/>
      </c>
      <c r="L166" s="32" t="str">
        <f aca="false">IF($A166="","",IF(SUMPRODUCT(($A$3:$A$302&lt;&gt;"")*($A$3:$A$302=$A166)*($C$3:$C$302&lt;$F166)*($F$3:$F$302&gt;$C166))&gt;1,"Sobrepõe","OK"))</f>
        <v/>
      </c>
    </row>
    <row r="167" customFormat="false" ht="18" hidden="false" customHeight="true" outlineLevel="0" collapsed="false">
      <c r="A167" s="24"/>
      <c r="B167" s="26"/>
      <c r="C167" s="27"/>
      <c r="D167" s="27"/>
      <c r="E167" s="24"/>
      <c r="F167" s="28" t="str">
        <f aca="false">IF($A167="","",IF($D167="",Parâmetros!$C$4,$D167))</f>
        <v/>
      </c>
      <c r="G167" s="29" t="str">
        <f aca="false">IF($A167="","",IF($F167&lt;=$C167,0,($F167-$C167)*24))</f>
        <v/>
      </c>
      <c r="H167" s="30" t="str">
        <f aca="false">IF($A167="","",MAX(Parâmetros!$C$4-Parâmetros!$C$5,N(IFERROR(INDEX(Ativos!$G$3:$G$102,MATCH($A167,Ativos!$A$3:$A$102,0)),0))))</f>
        <v/>
      </c>
      <c r="I167" s="29" t="str">
        <f aca="false">IF($A167="","",MAX(0,(MIN($F167,Parâmetros!$C$4)-MAX($C167,$H167))*24))</f>
        <v/>
      </c>
      <c r="J167" s="31" t="str">
        <f aca="false">IF($A167="","",IF($I167&gt;0,1,0))</f>
        <v/>
      </c>
      <c r="K167" s="29" t="str">
        <f aca="false">IF($A167="","",IF(AND($D167&lt;&gt;"",$D167&gt;=$H167,$D167&lt;=Parâmetros!$C$4),$G167,""))</f>
        <v/>
      </c>
      <c r="L167" s="32" t="str">
        <f aca="false">IF($A167="","",IF(SUMPRODUCT(($A$3:$A$302&lt;&gt;"")*($A$3:$A$302=$A167)*($C$3:$C$302&lt;$F167)*($F$3:$F$302&gt;$C167))&gt;1,"Sobrepõe","OK"))</f>
        <v/>
      </c>
    </row>
    <row r="168" customFormat="false" ht="18" hidden="false" customHeight="true" outlineLevel="0" collapsed="false">
      <c r="A168" s="24"/>
      <c r="B168" s="26"/>
      <c r="C168" s="27"/>
      <c r="D168" s="27"/>
      <c r="E168" s="24"/>
      <c r="F168" s="28" t="str">
        <f aca="false">IF($A168="","",IF($D168="",Parâmetros!$C$4,$D168))</f>
        <v/>
      </c>
      <c r="G168" s="29" t="str">
        <f aca="false">IF($A168="","",IF($F168&lt;=$C168,0,($F168-$C168)*24))</f>
        <v/>
      </c>
      <c r="H168" s="30" t="str">
        <f aca="false">IF($A168="","",MAX(Parâmetros!$C$4-Parâmetros!$C$5,N(IFERROR(INDEX(Ativos!$G$3:$G$102,MATCH($A168,Ativos!$A$3:$A$102,0)),0))))</f>
        <v/>
      </c>
      <c r="I168" s="29" t="str">
        <f aca="false">IF($A168="","",MAX(0,(MIN($F168,Parâmetros!$C$4)-MAX($C168,$H168))*24))</f>
        <v/>
      </c>
      <c r="J168" s="31" t="str">
        <f aca="false">IF($A168="","",IF($I168&gt;0,1,0))</f>
        <v/>
      </c>
      <c r="K168" s="29" t="str">
        <f aca="false">IF($A168="","",IF(AND($D168&lt;&gt;"",$D168&gt;=$H168,$D168&lt;=Parâmetros!$C$4),$G168,""))</f>
        <v/>
      </c>
      <c r="L168" s="32" t="str">
        <f aca="false">IF($A168="","",IF(SUMPRODUCT(($A$3:$A$302&lt;&gt;"")*($A$3:$A$302=$A168)*($C$3:$C$302&lt;$F168)*($F$3:$F$302&gt;$C168))&gt;1,"Sobrepõe","OK"))</f>
        <v/>
      </c>
    </row>
    <row r="169" customFormat="false" ht="18" hidden="false" customHeight="true" outlineLevel="0" collapsed="false">
      <c r="A169" s="24"/>
      <c r="B169" s="26"/>
      <c r="C169" s="27"/>
      <c r="D169" s="27"/>
      <c r="E169" s="24"/>
      <c r="F169" s="28" t="str">
        <f aca="false">IF($A169="","",IF($D169="",Parâmetros!$C$4,$D169))</f>
        <v/>
      </c>
      <c r="G169" s="29" t="str">
        <f aca="false">IF($A169="","",IF($F169&lt;=$C169,0,($F169-$C169)*24))</f>
        <v/>
      </c>
      <c r="H169" s="30" t="str">
        <f aca="false">IF($A169="","",MAX(Parâmetros!$C$4-Parâmetros!$C$5,N(IFERROR(INDEX(Ativos!$G$3:$G$102,MATCH($A169,Ativos!$A$3:$A$102,0)),0))))</f>
        <v/>
      </c>
      <c r="I169" s="29" t="str">
        <f aca="false">IF($A169="","",MAX(0,(MIN($F169,Parâmetros!$C$4)-MAX($C169,$H169))*24))</f>
        <v/>
      </c>
      <c r="J169" s="31" t="str">
        <f aca="false">IF($A169="","",IF($I169&gt;0,1,0))</f>
        <v/>
      </c>
      <c r="K169" s="29" t="str">
        <f aca="false">IF($A169="","",IF(AND($D169&lt;&gt;"",$D169&gt;=$H169,$D169&lt;=Parâmetros!$C$4),$G169,""))</f>
        <v/>
      </c>
      <c r="L169" s="32" t="str">
        <f aca="false">IF($A169="","",IF(SUMPRODUCT(($A$3:$A$302&lt;&gt;"")*($A$3:$A$302=$A169)*($C$3:$C$302&lt;$F169)*($F$3:$F$302&gt;$C169))&gt;1,"Sobrepõe","OK"))</f>
        <v/>
      </c>
    </row>
    <row r="170" customFormat="false" ht="18" hidden="false" customHeight="true" outlineLevel="0" collapsed="false">
      <c r="A170" s="24"/>
      <c r="B170" s="26"/>
      <c r="C170" s="27"/>
      <c r="D170" s="27"/>
      <c r="E170" s="24"/>
      <c r="F170" s="28" t="str">
        <f aca="false">IF($A170="","",IF($D170="",Parâmetros!$C$4,$D170))</f>
        <v/>
      </c>
      <c r="G170" s="29" t="str">
        <f aca="false">IF($A170="","",IF($F170&lt;=$C170,0,($F170-$C170)*24))</f>
        <v/>
      </c>
      <c r="H170" s="30" t="str">
        <f aca="false">IF($A170="","",MAX(Parâmetros!$C$4-Parâmetros!$C$5,N(IFERROR(INDEX(Ativos!$G$3:$G$102,MATCH($A170,Ativos!$A$3:$A$102,0)),0))))</f>
        <v/>
      </c>
      <c r="I170" s="29" t="str">
        <f aca="false">IF($A170="","",MAX(0,(MIN($F170,Parâmetros!$C$4)-MAX($C170,$H170))*24))</f>
        <v/>
      </c>
      <c r="J170" s="31" t="str">
        <f aca="false">IF($A170="","",IF($I170&gt;0,1,0))</f>
        <v/>
      </c>
      <c r="K170" s="29" t="str">
        <f aca="false">IF($A170="","",IF(AND($D170&lt;&gt;"",$D170&gt;=$H170,$D170&lt;=Parâmetros!$C$4),$G170,""))</f>
        <v/>
      </c>
      <c r="L170" s="32" t="str">
        <f aca="false">IF($A170="","",IF(SUMPRODUCT(($A$3:$A$302&lt;&gt;"")*($A$3:$A$302=$A170)*($C$3:$C$302&lt;$F170)*($F$3:$F$302&gt;$C170))&gt;1,"Sobrepõe","OK"))</f>
        <v/>
      </c>
    </row>
    <row r="171" customFormat="false" ht="18" hidden="false" customHeight="true" outlineLevel="0" collapsed="false">
      <c r="A171" s="24"/>
      <c r="B171" s="26"/>
      <c r="C171" s="27"/>
      <c r="D171" s="27"/>
      <c r="E171" s="24"/>
      <c r="F171" s="28" t="str">
        <f aca="false">IF($A171="","",IF($D171="",Parâmetros!$C$4,$D171))</f>
        <v/>
      </c>
      <c r="G171" s="29" t="str">
        <f aca="false">IF($A171="","",IF($F171&lt;=$C171,0,($F171-$C171)*24))</f>
        <v/>
      </c>
      <c r="H171" s="30" t="str">
        <f aca="false">IF($A171="","",MAX(Parâmetros!$C$4-Parâmetros!$C$5,N(IFERROR(INDEX(Ativos!$G$3:$G$102,MATCH($A171,Ativos!$A$3:$A$102,0)),0))))</f>
        <v/>
      </c>
      <c r="I171" s="29" t="str">
        <f aca="false">IF($A171="","",MAX(0,(MIN($F171,Parâmetros!$C$4)-MAX($C171,$H171))*24))</f>
        <v/>
      </c>
      <c r="J171" s="31" t="str">
        <f aca="false">IF($A171="","",IF($I171&gt;0,1,0))</f>
        <v/>
      </c>
      <c r="K171" s="29" t="str">
        <f aca="false">IF($A171="","",IF(AND($D171&lt;&gt;"",$D171&gt;=$H171,$D171&lt;=Parâmetros!$C$4),$G171,""))</f>
        <v/>
      </c>
      <c r="L171" s="32" t="str">
        <f aca="false">IF($A171="","",IF(SUMPRODUCT(($A$3:$A$302&lt;&gt;"")*($A$3:$A$302=$A171)*($C$3:$C$302&lt;$F171)*($F$3:$F$302&gt;$C171))&gt;1,"Sobrepõe","OK"))</f>
        <v/>
      </c>
    </row>
    <row r="172" customFormat="false" ht="18" hidden="false" customHeight="true" outlineLevel="0" collapsed="false">
      <c r="A172" s="24"/>
      <c r="B172" s="26"/>
      <c r="C172" s="27"/>
      <c r="D172" s="27"/>
      <c r="E172" s="24"/>
      <c r="F172" s="28" t="str">
        <f aca="false">IF($A172="","",IF($D172="",Parâmetros!$C$4,$D172))</f>
        <v/>
      </c>
      <c r="G172" s="29" t="str">
        <f aca="false">IF($A172="","",IF($F172&lt;=$C172,0,($F172-$C172)*24))</f>
        <v/>
      </c>
      <c r="H172" s="30" t="str">
        <f aca="false">IF($A172="","",MAX(Parâmetros!$C$4-Parâmetros!$C$5,N(IFERROR(INDEX(Ativos!$G$3:$G$102,MATCH($A172,Ativos!$A$3:$A$102,0)),0))))</f>
        <v/>
      </c>
      <c r="I172" s="29" t="str">
        <f aca="false">IF($A172="","",MAX(0,(MIN($F172,Parâmetros!$C$4)-MAX($C172,$H172))*24))</f>
        <v/>
      </c>
      <c r="J172" s="31" t="str">
        <f aca="false">IF($A172="","",IF($I172&gt;0,1,0))</f>
        <v/>
      </c>
      <c r="K172" s="29" t="str">
        <f aca="false">IF($A172="","",IF(AND($D172&lt;&gt;"",$D172&gt;=$H172,$D172&lt;=Parâmetros!$C$4),$G172,""))</f>
        <v/>
      </c>
      <c r="L172" s="32" t="str">
        <f aca="false">IF($A172="","",IF(SUMPRODUCT(($A$3:$A$302&lt;&gt;"")*($A$3:$A$302=$A172)*($C$3:$C$302&lt;$F172)*($F$3:$F$302&gt;$C172))&gt;1,"Sobrepõe","OK"))</f>
        <v/>
      </c>
    </row>
    <row r="173" customFormat="false" ht="18" hidden="false" customHeight="true" outlineLevel="0" collapsed="false">
      <c r="A173" s="24"/>
      <c r="B173" s="26"/>
      <c r="C173" s="27"/>
      <c r="D173" s="27"/>
      <c r="E173" s="24"/>
      <c r="F173" s="28" t="str">
        <f aca="false">IF($A173="","",IF($D173="",Parâmetros!$C$4,$D173))</f>
        <v/>
      </c>
      <c r="G173" s="29" t="str">
        <f aca="false">IF($A173="","",IF($F173&lt;=$C173,0,($F173-$C173)*24))</f>
        <v/>
      </c>
      <c r="H173" s="30" t="str">
        <f aca="false">IF($A173="","",MAX(Parâmetros!$C$4-Parâmetros!$C$5,N(IFERROR(INDEX(Ativos!$G$3:$G$102,MATCH($A173,Ativos!$A$3:$A$102,0)),0))))</f>
        <v/>
      </c>
      <c r="I173" s="29" t="str">
        <f aca="false">IF($A173="","",MAX(0,(MIN($F173,Parâmetros!$C$4)-MAX($C173,$H173))*24))</f>
        <v/>
      </c>
      <c r="J173" s="31" t="str">
        <f aca="false">IF($A173="","",IF($I173&gt;0,1,0))</f>
        <v/>
      </c>
      <c r="K173" s="29" t="str">
        <f aca="false">IF($A173="","",IF(AND($D173&lt;&gt;"",$D173&gt;=$H173,$D173&lt;=Parâmetros!$C$4),$G173,""))</f>
        <v/>
      </c>
      <c r="L173" s="32" t="str">
        <f aca="false">IF($A173="","",IF(SUMPRODUCT(($A$3:$A$302&lt;&gt;"")*($A$3:$A$302=$A173)*($C$3:$C$302&lt;$F173)*($F$3:$F$302&gt;$C173))&gt;1,"Sobrepõe","OK"))</f>
        <v/>
      </c>
    </row>
    <row r="174" customFormat="false" ht="18" hidden="false" customHeight="true" outlineLevel="0" collapsed="false">
      <c r="A174" s="24"/>
      <c r="B174" s="26"/>
      <c r="C174" s="27"/>
      <c r="D174" s="27"/>
      <c r="E174" s="24"/>
      <c r="F174" s="28" t="str">
        <f aca="false">IF($A174="","",IF($D174="",Parâmetros!$C$4,$D174))</f>
        <v/>
      </c>
      <c r="G174" s="29" t="str">
        <f aca="false">IF($A174="","",IF($F174&lt;=$C174,0,($F174-$C174)*24))</f>
        <v/>
      </c>
      <c r="H174" s="30" t="str">
        <f aca="false">IF($A174="","",MAX(Parâmetros!$C$4-Parâmetros!$C$5,N(IFERROR(INDEX(Ativos!$G$3:$G$102,MATCH($A174,Ativos!$A$3:$A$102,0)),0))))</f>
        <v/>
      </c>
      <c r="I174" s="29" t="str">
        <f aca="false">IF($A174="","",MAX(0,(MIN($F174,Parâmetros!$C$4)-MAX($C174,$H174))*24))</f>
        <v/>
      </c>
      <c r="J174" s="31" t="str">
        <f aca="false">IF($A174="","",IF($I174&gt;0,1,0))</f>
        <v/>
      </c>
      <c r="K174" s="29" t="str">
        <f aca="false">IF($A174="","",IF(AND($D174&lt;&gt;"",$D174&gt;=$H174,$D174&lt;=Parâmetros!$C$4),$G174,""))</f>
        <v/>
      </c>
      <c r="L174" s="32" t="str">
        <f aca="false">IF($A174="","",IF(SUMPRODUCT(($A$3:$A$302&lt;&gt;"")*($A$3:$A$302=$A174)*($C$3:$C$302&lt;$F174)*($F$3:$F$302&gt;$C174))&gt;1,"Sobrepõe","OK"))</f>
        <v/>
      </c>
    </row>
    <row r="175" customFormat="false" ht="18" hidden="false" customHeight="true" outlineLevel="0" collapsed="false">
      <c r="A175" s="24"/>
      <c r="B175" s="26"/>
      <c r="C175" s="27"/>
      <c r="D175" s="27"/>
      <c r="E175" s="24"/>
      <c r="F175" s="28" t="str">
        <f aca="false">IF($A175="","",IF($D175="",Parâmetros!$C$4,$D175))</f>
        <v/>
      </c>
      <c r="G175" s="29" t="str">
        <f aca="false">IF($A175="","",IF($F175&lt;=$C175,0,($F175-$C175)*24))</f>
        <v/>
      </c>
      <c r="H175" s="30" t="str">
        <f aca="false">IF($A175="","",MAX(Parâmetros!$C$4-Parâmetros!$C$5,N(IFERROR(INDEX(Ativos!$G$3:$G$102,MATCH($A175,Ativos!$A$3:$A$102,0)),0))))</f>
        <v/>
      </c>
      <c r="I175" s="29" t="str">
        <f aca="false">IF($A175="","",MAX(0,(MIN($F175,Parâmetros!$C$4)-MAX($C175,$H175))*24))</f>
        <v/>
      </c>
      <c r="J175" s="31" t="str">
        <f aca="false">IF($A175="","",IF($I175&gt;0,1,0))</f>
        <v/>
      </c>
      <c r="K175" s="29" t="str">
        <f aca="false">IF($A175="","",IF(AND($D175&lt;&gt;"",$D175&gt;=$H175,$D175&lt;=Parâmetros!$C$4),$G175,""))</f>
        <v/>
      </c>
      <c r="L175" s="32" t="str">
        <f aca="false">IF($A175="","",IF(SUMPRODUCT(($A$3:$A$302&lt;&gt;"")*($A$3:$A$302=$A175)*($C$3:$C$302&lt;$F175)*($F$3:$F$302&gt;$C175))&gt;1,"Sobrepõe","OK"))</f>
        <v/>
      </c>
    </row>
    <row r="176" customFormat="false" ht="18" hidden="false" customHeight="true" outlineLevel="0" collapsed="false">
      <c r="A176" s="24"/>
      <c r="B176" s="26"/>
      <c r="C176" s="27"/>
      <c r="D176" s="27"/>
      <c r="E176" s="24"/>
      <c r="F176" s="28" t="str">
        <f aca="false">IF($A176="","",IF($D176="",Parâmetros!$C$4,$D176))</f>
        <v/>
      </c>
      <c r="G176" s="29" t="str">
        <f aca="false">IF($A176="","",IF($F176&lt;=$C176,0,($F176-$C176)*24))</f>
        <v/>
      </c>
      <c r="H176" s="30" t="str">
        <f aca="false">IF($A176="","",MAX(Parâmetros!$C$4-Parâmetros!$C$5,N(IFERROR(INDEX(Ativos!$G$3:$G$102,MATCH($A176,Ativos!$A$3:$A$102,0)),0))))</f>
        <v/>
      </c>
      <c r="I176" s="29" t="str">
        <f aca="false">IF($A176="","",MAX(0,(MIN($F176,Parâmetros!$C$4)-MAX($C176,$H176))*24))</f>
        <v/>
      </c>
      <c r="J176" s="31" t="str">
        <f aca="false">IF($A176="","",IF($I176&gt;0,1,0))</f>
        <v/>
      </c>
      <c r="K176" s="29" t="str">
        <f aca="false">IF($A176="","",IF(AND($D176&lt;&gt;"",$D176&gt;=$H176,$D176&lt;=Parâmetros!$C$4),$G176,""))</f>
        <v/>
      </c>
      <c r="L176" s="32" t="str">
        <f aca="false">IF($A176="","",IF(SUMPRODUCT(($A$3:$A$302&lt;&gt;"")*($A$3:$A$302=$A176)*($C$3:$C$302&lt;$F176)*($F$3:$F$302&gt;$C176))&gt;1,"Sobrepõe","OK"))</f>
        <v/>
      </c>
    </row>
    <row r="177" customFormat="false" ht="18" hidden="false" customHeight="true" outlineLevel="0" collapsed="false">
      <c r="A177" s="24"/>
      <c r="B177" s="26"/>
      <c r="C177" s="27"/>
      <c r="D177" s="27"/>
      <c r="E177" s="24"/>
      <c r="F177" s="28" t="str">
        <f aca="false">IF($A177="","",IF($D177="",Parâmetros!$C$4,$D177))</f>
        <v/>
      </c>
      <c r="G177" s="29" t="str">
        <f aca="false">IF($A177="","",IF($F177&lt;=$C177,0,($F177-$C177)*24))</f>
        <v/>
      </c>
      <c r="H177" s="30" t="str">
        <f aca="false">IF($A177="","",MAX(Parâmetros!$C$4-Parâmetros!$C$5,N(IFERROR(INDEX(Ativos!$G$3:$G$102,MATCH($A177,Ativos!$A$3:$A$102,0)),0))))</f>
        <v/>
      </c>
      <c r="I177" s="29" t="str">
        <f aca="false">IF($A177="","",MAX(0,(MIN($F177,Parâmetros!$C$4)-MAX($C177,$H177))*24))</f>
        <v/>
      </c>
      <c r="J177" s="31" t="str">
        <f aca="false">IF($A177="","",IF($I177&gt;0,1,0))</f>
        <v/>
      </c>
      <c r="K177" s="29" t="str">
        <f aca="false">IF($A177="","",IF(AND($D177&lt;&gt;"",$D177&gt;=$H177,$D177&lt;=Parâmetros!$C$4),$G177,""))</f>
        <v/>
      </c>
      <c r="L177" s="32" t="str">
        <f aca="false">IF($A177="","",IF(SUMPRODUCT(($A$3:$A$302&lt;&gt;"")*($A$3:$A$302=$A177)*($C$3:$C$302&lt;$F177)*($F$3:$F$302&gt;$C177))&gt;1,"Sobrepõe","OK"))</f>
        <v/>
      </c>
    </row>
    <row r="178" customFormat="false" ht="18" hidden="false" customHeight="true" outlineLevel="0" collapsed="false">
      <c r="A178" s="24"/>
      <c r="B178" s="26"/>
      <c r="C178" s="27"/>
      <c r="D178" s="27"/>
      <c r="E178" s="24"/>
      <c r="F178" s="28" t="str">
        <f aca="false">IF($A178="","",IF($D178="",Parâmetros!$C$4,$D178))</f>
        <v/>
      </c>
      <c r="G178" s="29" t="str">
        <f aca="false">IF($A178="","",IF($F178&lt;=$C178,0,($F178-$C178)*24))</f>
        <v/>
      </c>
      <c r="H178" s="30" t="str">
        <f aca="false">IF($A178="","",MAX(Parâmetros!$C$4-Parâmetros!$C$5,N(IFERROR(INDEX(Ativos!$G$3:$G$102,MATCH($A178,Ativos!$A$3:$A$102,0)),0))))</f>
        <v/>
      </c>
      <c r="I178" s="29" t="str">
        <f aca="false">IF($A178="","",MAX(0,(MIN($F178,Parâmetros!$C$4)-MAX($C178,$H178))*24))</f>
        <v/>
      </c>
      <c r="J178" s="31" t="str">
        <f aca="false">IF($A178="","",IF($I178&gt;0,1,0))</f>
        <v/>
      </c>
      <c r="K178" s="29" t="str">
        <f aca="false">IF($A178="","",IF(AND($D178&lt;&gt;"",$D178&gt;=$H178,$D178&lt;=Parâmetros!$C$4),$G178,""))</f>
        <v/>
      </c>
      <c r="L178" s="32" t="str">
        <f aca="false">IF($A178="","",IF(SUMPRODUCT(($A$3:$A$302&lt;&gt;"")*($A$3:$A$302=$A178)*($C$3:$C$302&lt;$F178)*($F$3:$F$302&gt;$C178))&gt;1,"Sobrepõe","OK"))</f>
        <v/>
      </c>
    </row>
    <row r="179" customFormat="false" ht="18" hidden="false" customHeight="true" outlineLevel="0" collapsed="false">
      <c r="A179" s="24"/>
      <c r="B179" s="26"/>
      <c r="C179" s="27"/>
      <c r="D179" s="27"/>
      <c r="E179" s="24"/>
      <c r="F179" s="28" t="str">
        <f aca="false">IF($A179="","",IF($D179="",Parâmetros!$C$4,$D179))</f>
        <v/>
      </c>
      <c r="G179" s="29" t="str">
        <f aca="false">IF($A179="","",IF($F179&lt;=$C179,0,($F179-$C179)*24))</f>
        <v/>
      </c>
      <c r="H179" s="30" t="str">
        <f aca="false">IF($A179="","",MAX(Parâmetros!$C$4-Parâmetros!$C$5,N(IFERROR(INDEX(Ativos!$G$3:$G$102,MATCH($A179,Ativos!$A$3:$A$102,0)),0))))</f>
        <v/>
      </c>
      <c r="I179" s="29" t="str">
        <f aca="false">IF($A179="","",MAX(0,(MIN($F179,Parâmetros!$C$4)-MAX($C179,$H179))*24))</f>
        <v/>
      </c>
      <c r="J179" s="31" t="str">
        <f aca="false">IF($A179="","",IF($I179&gt;0,1,0))</f>
        <v/>
      </c>
      <c r="K179" s="29" t="str">
        <f aca="false">IF($A179="","",IF(AND($D179&lt;&gt;"",$D179&gt;=$H179,$D179&lt;=Parâmetros!$C$4),$G179,""))</f>
        <v/>
      </c>
      <c r="L179" s="32" t="str">
        <f aca="false">IF($A179="","",IF(SUMPRODUCT(($A$3:$A$302&lt;&gt;"")*($A$3:$A$302=$A179)*($C$3:$C$302&lt;$F179)*($F$3:$F$302&gt;$C179))&gt;1,"Sobrepõe","OK"))</f>
        <v/>
      </c>
    </row>
    <row r="180" customFormat="false" ht="18" hidden="false" customHeight="true" outlineLevel="0" collapsed="false">
      <c r="A180" s="24"/>
      <c r="B180" s="26"/>
      <c r="C180" s="27"/>
      <c r="D180" s="27"/>
      <c r="E180" s="24"/>
      <c r="F180" s="28" t="str">
        <f aca="false">IF($A180="","",IF($D180="",Parâmetros!$C$4,$D180))</f>
        <v/>
      </c>
      <c r="G180" s="29" t="str">
        <f aca="false">IF($A180="","",IF($F180&lt;=$C180,0,($F180-$C180)*24))</f>
        <v/>
      </c>
      <c r="H180" s="30" t="str">
        <f aca="false">IF($A180="","",MAX(Parâmetros!$C$4-Parâmetros!$C$5,N(IFERROR(INDEX(Ativos!$G$3:$G$102,MATCH($A180,Ativos!$A$3:$A$102,0)),0))))</f>
        <v/>
      </c>
      <c r="I180" s="29" t="str">
        <f aca="false">IF($A180="","",MAX(0,(MIN($F180,Parâmetros!$C$4)-MAX($C180,$H180))*24))</f>
        <v/>
      </c>
      <c r="J180" s="31" t="str">
        <f aca="false">IF($A180="","",IF($I180&gt;0,1,0))</f>
        <v/>
      </c>
      <c r="K180" s="29" t="str">
        <f aca="false">IF($A180="","",IF(AND($D180&lt;&gt;"",$D180&gt;=$H180,$D180&lt;=Parâmetros!$C$4),$G180,""))</f>
        <v/>
      </c>
      <c r="L180" s="32" t="str">
        <f aca="false">IF($A180="","",IF(SUMPRODUCT(($A$3:$A$302&lt;&gt;"")*($A$3:$A$302=$A180)*($C$3:$C$302&lt;$F180)*($F$3:$F$302&gt;$C180))&gt;1,"Sobrepõe","OK"))</f>
        <v/>
      </c>
    </row>
    <row r="181" customFormat="false" ht="18" hidden="false" customHeight="true" outlineLevel="0" collapsed="false">
      <c r="A181" s="24"/>
      <c r="B181" s="26"/>
      <c r="C181" s="27"/>
      <c r="D181" s="27"/>
      <c r="E181" s="24"/>
      <c r="F181" s="28" t="str">
        <f aca="false">IF($A181="","",IF($D181="",Parâmetros!$C$4,$D181))</f>
        <v/>
      </c>
      <c r="G181" s="29" t="str">
        <f aca="false">IF($A181="","",IF($F181&lt;=$C181,0,($F181-$C181)*24))</f>
        <v/>
      </c>
      <c r="H181" s="30" t="str">
        <f aca="false">IF($A181="","",MAX(Parâmetros!$C$4-Parâmetros!$C$5,N(IFERROR(INDEX(Ativos!$G$3:$G$102,MATCH($A181,Ativos!$A$3:$A$102,0)),0))))</f>
        <v/>
      </c>
      <c r="I181" s="29" t="str">
        <f aca="false">IF($A181="","",MAX(0,(MIN($F181,Parâmetros!$C$4)-MAX($C181,$H181))*24))</f>
        <v/>
      </c>
      <c r="J181" s="31" t="str">
        <f aca="false">IF($A181="","",IF($I181&gt;0,1,0))</f>
        <v/>
      </c>
      <c r="K181" s="29" t="str">
        <f aca="false">IF($A181="","",IF(AND($D181&lt;&gt;"",$D181&gt;=$H181,$D181&lt;=Parâmetros!$C$4),$G181,""))</f>
        <v/>
      </c>
      <c r="L181" s="32" t="str">
        <f aca="false">IF($A181="","",IF(SUMPRODUCT(($A$3:$A$302&lt;&gt;"")*($A$3:$A$302=$A181)*($C$3:$C$302&lt;$F181)*($F$3:$F$302&gt;$C181))&gt;1,"Sobrepõe","OK"))</f>
        <v/>
      </c>
    </row>
    <row r="182" customFormat="false" ht="18" hidden="false" customHeight="true" outlineLevel="0" collapsed="false">
      <c r="A182" s="24"/>
      <c r="B182" s="26"/>
      <c r="C182" s="27"/>
      <c r="D182" s="27"/>
      <c r="E182" s="24"/>
      <c r="F182" s="28" t="str">
        <f aca="false">IF($A182="","",IF($D182="",Parâmetros!$C$4,$D182))</f>
        <v/>
      </c>
      <c r="G182" s="29" t="str">
        <f aca="false">IF($A182="","",IF($F182&lt;=$C182,0,($F182-$C182)*24))</f>
        <v/>
      </c>
      <c r="H182" s="30" t="str">
        <f aca="false">IF($A182="","",MAX(Parâmetros!$C$4-Parâmetros!$C$5,N(IFERROR(INDEX(Ativos!$G$3:$G$102,MATCH($A182,Ativos!$A$3:$A$102,0)),0))))</f>
        <v/>
      </c>
      <c r="I182" s="29" t="str">
        <f aca="false">IF($A182="","",MAX(0,(MIN($F182,Parâmetros!$C$4)-MAX($C182,$H182))*24))</f>
        <v/>
      </c>
      <c r="J182" s="31" t="str">
        <f aca="false">IF($A182="","",IF($I182&gt;0,1,0))</f>
        <v/>
      </c>
      <c r="K182" s="29" t="str">
        <f aca="false">IF($A182="","",IF(AND($D182&lt;&gt;"",$D182&gt;=$H182,$D182&lt;=Parâmetros!$C$4),$G182,""))</f>
        <v/>
      </c>
      <c r="L182" s="32" t="str">
        <f aca="false">IF($A182="","",IF(SUMPRODUCT(($A$3:$A$302&lt;&gt;"")*($A$3:$A$302=$A182)*($C$3:$C$302&lt;$F182)*($F$3:$F$302&gt;$C182))&gt;1,"Sobrepõe","OK"))</f>
        <v/>
      </c>
    </row>
    <row r="183" customFormat="false" ht="18" hidden="false" customHeight="true" outlineLevel="0" collapsed="false">
      <c r="A183" s="24"/>
      <c r="B183" s="26"/>
      <c r="C183" s="27"/>
      <c r="D183" s="27"/>
      <c r="E183" s="24"/>
      <c r="F183" s="28" t="str">
        <f aca="false">IF($A183="","",IF($D183="",Parâmetros!$C$4,$D183))</f>
        <v/>
      </c>
      <c r="G183" s="29" t="str">
        <f aca="false">IF($A183="","",IF($F183&lt;=$C183,0,($F183-$C183)*24))</f>
        <v/>
      </c>
      <c r="H183" s="30" t="str">
        <f aca="false">IF($A183="","",MAX(Parâmetros!$C$4-Parâmetros!$C$5,N(IFERROR(INDEX(Ativos!$G$3:$G$102,MATCH($A183,Ativos!$A$3:$A$102,0)),0))))</f>
        <v/>
      </c>
      <c r="I183" s="29" t="str">
        <f aca="false">IF($A183="","",MAX(0,(MIN($F183,Parâmetros!$C$4)-MAX($C183,$H183))*24))</f>
        <v/>
      </c>
      <c r="J183" s="31" t="str">
        <f aca="false">IF($A183="","",IF($I183&gt;0,1,0))</f>
        <v/>
      </c>
      <c r="K183" s="29" t="str">
        <f aca="false">IF($A183="","",IF(AND($D183&lt;&gt;"",$D183&gt;=$H183,$D183&lt;=Parâmetros!$C$4),$G183,""))</f>
        <v/>
      </c>
      <c r="L183" s="32" t="str">
        <f aca="false">IF($A183="","",IF(SUMPRODUCT(($A$3:$A$302&lt;&gt;"")*($A$3:$A$302=$A183)*($C$3:$C$302&lt;$F183)*($F$3:$F$302&gt;$C183))&gt;1,"Sobrepõe","OK"))</f>
        <v/>
      </c>
    </row>
    <row r="184" customFormat="false" ht="18" hidden="false" customHeight="true" outlineLevel="0" collapsed="false">
      <c r="A184" s="24"/>
      <c r="B184" s="26"/>
      <c r="C184" s="27"/>
      <c r="D184" s="27"/>
      <c r="E184" s="24"/>
      <c r="F184" s="28" t="str">
        <f aca="false">IF($A184="","",IF($D184="",Parâmetros!$C$4,$D184))</f>
        <v/>
      </c>
      <c r="G184" s="29" t="str">
        <f aca="false">IF($A184="","",IF($F184&lt;=$C184,0,($F184-$C184)*24))</f>
        <v/>
      </c>
      <c r="H184" s="30" t="str">
        <f aca="false">IF($A184="","",MAX(Parâmetros!$C$4-Parâmetros!$C$5,N(IFERROR(INDEX(Ativos!$G$3:$G$102,MATCH($A184,Ativos!$A$3:$A$102,0)),0))))</f>
        <v/>
      </c>
      <c r="I184" s="29" t="str">
        <f aca="false">IF($A184="","",MAX(0,(MIN($F184,Parâmetros!$C$4)-MAX($C184,$H184))*24))</f>
        <v/>
      </c>
      <c r="J184" s="31" t="str">
        <f aca="false">IF($A184="","",IF($I184&gt;0,1,0))</f>
        <v/>
      </c>
      <c r="K184" s="29" t="str">
        <f aca="false">IF($A184="","",IF(AND($D184&lt;&gt;"",$D184&gt;=$H184,$D184&lt;=Parâmetros!$C$4),$G184,""))</f>
        <v/>
      </c>
      <c r="L184" s="32" t="str">
        <f aca="false">IF($A184="","",IF(SUMPRODUCT(($A$3:$A$302&lt;&gt;"")*($A$3:$A$302=$A184)*($C$3:$C$302&lt;$F184)*($F$3:$F$302&gt;$C184))&gt;1,"Sobrepõe","OK"))</f>
        <v/>
      </c>
    </row>
    <row r="185" customFormat="false" ht="18" hidden="false" customHeight="true" outlineLevel="0" collapsed="false">
      <c r="A185" s="24"/>
      <c r="B185" s="26"/>
      <c r="C185" s="27"/>
      <c r="D185" s="27"/>
      <c r="E185" s="24"/>
      <c r="F185" s="28" t="str">
        <f aca="false">IF($A185="","",IF($D185="",Parâmetros!$C$4,$D185))</f>
        <v/>
      </c>
      <c r="G185" s="29" t="str">
        <f aca="false">IF($A185="","",IF($F185&lt;=$C185,0,($F185-$C185)*24))</f>
        <v/>
      </c>
      <c r="H185" s="30" t="str">
        <f aca="false">IF($A185="","",MAX(Parâmetros!$C$4-Parâmetros!$C$5,N(IFERROR(INDEX(Ativos!$G$3:$G$102,MATCH($A185,Ativos!$A$3:$A$102,0)),0))))</f>
        <v/>
      </c>
      <c r="I185" s="29" t="str">
        <f aca="false">IF($A185="","",MAX(0,(MIN($F185,Parâmetros!$C$4)-MAX($C185,$H185))*24))</f>
        <v/>
      </c>
      <c r="J185" s="31" t="str">
        <f aca="false">IF($A185="","",IF($I185&gt;0,1,0))</f>
        <v/>
      </c>
      <c r="K185" s="29" t="str">
        <f aca="false">IF($A185="","",IF(AND($D185&lt;&gt;"",$D185&gt;=$H185,$D185&lt;=Parâmetros!$C$4),$G185,""))</f>
        <v/>
      </c>
      <c r="L185" s="32" t="str">
        <f aca="false">IF($A185="","",IF(SUMPRODUCT(($A$3:$A$302&lt;&gt;"")*($A$3:$A$302=$A185)*($C$3:$C$302&lt;$F185)*($F$3:$F$302&gt;$C185))&gt;1,"Sobrepõe","OK"))</f>
        <v/>
      </c>
    </row>
    <row r="186" customFormat="false" ht="18" hidden="false" customHeight="true" outlineLevel="0" collapsed="false">
      <c r="A186" s="24"/>
      <c r="B186" s="26"/>
      <c r="C186" s="27"/>
      <c r="D186" s="27"/>
      <c r="E186" s="24"/>
      <c r="F186" s="28" t="str">
        <f aca="false">IF($A186="","",IF($D186="",Parâmetros!$C$4,$D186))</f>
        <v/>
      </c>
      <c r="G186" s="29" t="str">
        <f aca="false">IF($A186="","",IF($F186&lt;=$C186,0,($F186-$C186)*24))</f>
        <v/>
      </c>
      <c r="H186" s="30" t="str">
        <f aca="false">IF($A186="","",MAX(Parâmetros!$C$4-Parâmetros!$C$5,N(IFERROR(INDEX(Ativos!$G$3:$G$102,MATCH($A186,Ativos!$A$3:$A$102,0)),0))))</f>
        <v/>
      </c>
      <c r="I186" s="29" t="str">
        <f aca="false">IF($A186="","",MAX(0,(MIN($F186,Parâmetros!$C$4)-MAX($C186,$H186))*24))</f>
        <v/>
      </c>
      <c r="J186" s="31" t="str">
        <f aca="false">IF($A186="","",IF($I186&gt;0,1,0))</f>
        <v/>
      </c>
      <c r="K186" s="29" t="str">
        <f aca="false">IF($A186="","",IF(AND($D186&lt;&gt;"",$D186&gt;=$H186,$D186&lt;=Parâmetros!$C$4),$G186,""))</f>
        <v/>
      </c>
      <c r="L186" s="32" t="str">
        <f aca="false">IF($A186="","",IF(SUMPRODUCT(($A$3:$A$302&lt;&gt;"")*($A$3:$A$302=$A186)*($C$3:$C$302&lt;$F186)*($F$3:$F$302&gt;$C186))&gt;1,"Sobrepõe","OK"))</f>
        <v/>
      </c>
    </row>
    <row r="187" customFormat="false" ht="18" hidden="false" customHeight="true" outlineLevel="0" collapsed="false">
      <c r="A187" s="24"/>
      <c r="B187" s="26"/>
      <c r="C187" s="27"/>
      <c r="D187" s="27"/>
      <c r="E187" s="24"/>
      <c r="F187" s="28" t="str">
        <f aca="false">IF($A187="","",IF($D187="",Parâmetros!$C$4,$D187))</f>
        <v/>
      </c>
      <c r="G187" s="29" t="str">
        <f aca="false">IF($A187="","",IF($F187&lt;=$C187,0,($F187-$C187)*24))</f>
        <v/>
      </c>
      <c r="H187" s="30" t="str">
        <f aca="false">IF($A187="","",MAX(Parâmetros!$C$4-Parâmetros!$C$5,N(IFERROR(INDEX(Ativos!$G$3:$G$102,MATCH($A187,Ativos!$A$3:$A$102,0)),0))))</f>
        <v/>
      </c>
      <c r="I187" s="29" t="str">
        <f aca="false">IF($A187="","",MAX(0,(MIN($F187,Parâmetros!$C$4)-MAX($C187,$H187))*24))</f>
        <v/>
      </c>
      <c r="J187" s="31" t="str">
        <f aca="false">IF($A187="","",IF($I187&gt;0,1,0))</f>
        <v/>
      </c>
      <c r="K187" s="29" t="str">
        <f aca="false">IF($A187="","",IF(AND($D187&lt;&gt;"",$D187&gt;=$H187,$D187&lt;=Parâmetros!$C$4),$G187,""))</f>
        <v/>
      </c>
      <c r="L187" s="32" t="str">
        <f aca="false">IF($A187="","",IF(SUMPRODUCT(($A$3:$A$302&lt;&gt;"")*($A$3:$A$302=$A187)*($C$3:$C$302&lt;$F187)*($F$3:$F$302&gt;$C187))&gt;1,"Sobrepõe","OK"))</f>
        <v/>
      </c>
    </row>
    <row r="188" customFormat="false" ht="18" hidden="false" customHeight="true" outlineLevel="0" collapsed="false">
      <c r="A188" s="24"/>
      <c r="B188" s="26"/>
      <c r="C188" s="27"/>
      <c r="D188" s="27"/>
      <c r="E188" s="24"/>
      <c r="F188" s="28" t="str">
        <f aca="false">IF($A188="","",IF($D188="",Parâmetros!$C$4,$D188))</f>
        <v/>
      </c>
      <c r="G188" s="29" t="str">
        <f aca="false">IF($A188="","",IF($F188&lt;=$C188,0,($F188-$C188)*24))</f>
        <v/>
      </c>
      <c r="H188" s="30" t="str">
        <f aca="false">IF($A188="","",MAX(Parâmetros!$C$4-Parâmetros!$C$5,N(IFERROR(INDEX(Ativos!$G$3:$G$102,MATCH($A188,Ativos!$A$3:$A$102,0)),0))))</f>
        <v/>
      </c>
      <c r="I188" s="29" t="str">
        <f aca="false">IF($A188="","",MAX(0,(MIN($F188,Parâmetros!$C$4)-MAX($C188,$H188))*24))</f>
        <v/>
      </c>
      <c r="J188" s="31" t="str">
        <f aca="false">IF($A188="","",IF($I188&gt;0,1,0))</f>
        <v/>
      </c>
      <c r="K188" s="29" t="str">
        <f aca="false">IF($A188="","",IF(AND($D188&lt;&gt;"",$D188&gt;=$H188,$D188&lt;=Parâmetros!$C$4),$G188,""))</f>
        <v/>
      </c>
      <c r="L188" s="32" t="str">
        <f aca="false">IF($A188="","",IF(SUMPRODUCT(($A$3:$A$302&lt;&gt;"")*($A$3:$A$302=$A188)*($C$3:$C$302&lt;$F188)*($F$3:$F$302&gt;$C188))&gt;1,"Sobrepõe","OK"))</f>
        <v/>
      </c>
    </row>
    <row r="189" customFormat="false" ht="18" hidden="false" customHeight="true" outlineLevel="0" collapsed="false">
      <c r="A189" s="24"/>
      <c r="B189" s="26"/>
      <c r="C189" s="27"/>
      <c r="D189" s="27"/>
      <c r="E189" s="24"/>
      <c r="F189" s="28" t="str">
        <f aca="false">IF($A189="","",IF($D189="",Parâmetros!$C$4,$D189))</f>
        <v/>
      </c>
      <c r="G189" s="29" t="str">
        <f aca="false">IF($A189="","",IF($F189&lt;=$C189,0,($F189-$C189)*24))</f>
        <v/>
      </c>
      <c r="H189" s="30" t="str">
        <f aca="false">IF($A189="","",MAX(Parâmetros!$C$4-Parâmetros!$C$5,N(IFERROR(INDEX(Ativos!$G$3:$G$102,MATCH($A189,Ativos!$A$3:$A$102,0)),0))))</f>
        <v/>
      </c>
      <c r="I189" s="29" t="str">
        <f aca="false">IF($A189="","",MAX(0,(MIN($F189,Parâmetros!$C$4)-MAX($C189,$H189))*24))</f>
        <v/>
      </c>
      <c r="J189" s="31" t="str">
        <f aca="false">IF($A189="","",IF($I189&gt;0,1,0))</f>
        <v/>
      </c>
      <c r="K189" s="29" t="str">
        <f aca="false">IF($A189="","",IF(AND($D189&lt;&gt;"",$D189&gt;=$H189,$D189&lt;=Parâmetros!$C$4),$G189,""))</f>
        <v/>
      </c>
      <c r="L189" s="32" t="str">
        <f aca="false">IF($A189="","",IF(SUMPRODUCT(($A$3:$A$302&lt;&gt;"")*($A$3:$A$302=$A189)*($C$3:$C$302&lt;$F189)*($F$3:$F$302&gt;$C189))&gt;1,"Sobrepõe","OK"))</f>
        <v/>
      </c>
    </row>
    <row r="190" customFormat="false" ht="18" hidden="false" customHeight="true" outlineLevel="0" collapsed="false">
      <c r="A190" s="24"/>
      <c r="B190" s="26"/>
      <c r="C190" s="27"/>
      <c r="D190" s="27"/>
      <c r="E190" s="24"/>
      <c r="F190" s="28" t="str">
        <f aca="false">IF($A190="","",IF($D190="",Parâmetros!$C$4,$D190))</f>
        <v/>
      </c>
      <c r="G190" s="29" t="str">
        <f aca="false">IF($A190="","",IF($F190&lt;=$C190,0,($F190-$C190)*24))</f>
        <v/>
      </c>
      <c r="H190" s="30" t="str">
        <f aca="false">IF($A190="","",MAX(Parâmetros!$C$4-Parâmetros!$C$5,N(IFERROR(INDEX(Ativos!$G$3:$G$102,MATCH($A190,Ativos!$A$3:$A$102,0)),0))))</f>
        <v/>
      </c>
      <c r="I190" s="29" t="str">
        <f aca="false">IF($A190="","",MAX(0,(MIN($F190,Parâmetros!$C$4)-MAX($C190,$H190))*24))</f>
        <v/>
      </c>
      <c r="J190" s="31" t="str">
        <f aca="false">IF($A190="","",IF($I190&gt;0,1,0))</f>
        <v/>
      </c>
      <c r="K190" s="29" t="str">
        <f aca="false">IF($A190="","",IF(AND($D190&lt;&gt;"",$D190&gt;=$H190,$D190&lt;=Parâmetros!$C$4),$G190,""))</f>
        <v/>
      </c>
      <c r="L190" s="32" t="str">
        <f aca="false">IF($A190="","",IF(SUMPRODUCT(($A$3:$A$302&lt;&gt;"")*($A$3:$A$302=$A190)*($C$3:$C$302&lt;$F190)*($F$3:$F$302&gt;$C190))&gt;1,"Sobrepõe","OK"))</f>
        <v/>
      </c>
    </row>
    <row r="191" customFormat="false" ht="18" hidden="false" customHeight="true" outlineLevel="0" collapsed="false">
      <c r="A191" s="24"/>
      <c r="B191" s="26"/>
      <c r="C191" s="27"/>
      <c r="D191" s="27"/>
      <c r="E191" s="24"/>
      <c r="F191" s="28" t="str">
        <f aca="false">IF($A191="","",IF($D191="",Parâmetros!$C$4,$D191))</f>
        <v/>
      </c>
      <c r="G191" s="29" t="str">
        <f aca="false">IF($A191="","",IF($F191&lt;=$C191,0,($F191-$C191)*24))</f>
        <v/>
      </c>
      <c r="H191" s="30" t="str">
        <f aca="false">IF($A191="","",MAX(Parâmetros!$C$4-Parâmetros!$C$5,N(IFERROR(INDEX(Ativos!$G$3:$G$102,MATCH($A191,Ativos!$A$3:$A$102,0)),0))))</f>
        <v/>
      </c>
      <c r="I191" s="29" t="str">
        <f aca="false">IF($A191="","",MAX(0,(MIN($F191,Parâmetros!$C$4)-MAX($C191,$H191))*24))</f>
        <v/>
      </c>
      <c r="J191" s="31" t="str">
        <f aca="false">IF($A191="","",IF($I191&gt;0,1,0))</f>
        <v/>
      </c>
      <c r="K191" s="29" t="str">
        <f aca="false">IF($A191="","",IF(AND($D191&lt;&gt;"",$D191&gt;=$H191,$D191&lt;=Parâmetros!$C$4),$G191,""))</f>
        <v/>
      </c>
      <c r="L191" s="32" t="str">
        <f aca="false">IF($A191="","",IF(SUMPRODUCT(($A$3:$A$302&lt;&gt;"")*($A$3:$A$302=$A191)*($C$3:$C$302&lt;$F191)*($F$3:$F$302&gt;$C191))&gt;1,"Sobrepõe","OK"))</f>
        <v/>
      </c>
    </row>
    <row r="192" customFormat="false" ht="18" hidden="false" customHeight="true" outlineLevel="0" collapsed="false">
      <c r="A192" s="24"/>
      <c r="B192" s="26"/>
      <c r="C192" s="27"/>
      <c r="D192" s="27"/>
      <c r="E192" s="24"/>
      <c r="F192" s="28" t="str">
        <f aca="false">IF($A192="","",IF($D192="",Parâmetros!$C$4,$D192))</f>
        <v/>
      </c>
      <c r="G192" s="29" t="str">
        <f aca="false">IF($A192="","",IF($F192&lt;=$C192,0,($F192-$C192)*24))</f>
        <v/>
      </c>
      <c r="H192" s="30" t="str">
        <f aca="false">IF($A192="","",MAX(Parâmetros!$C$4-Parâmetros!$C$5,N(IFERROR(INDEX(Ativos!$G$3:$G$102,MATCH($A192,Ativos!$A$3:$A$102,0)),0))))</f>
        <v/>
      </c>
      <c r="I192" s="29" t="str">
        <f aca="false">IF($A192="","",MAX(0,(MIN($F192,Parâmetros!$C$4)-MAX($C192,$H192))*24))</f>
        <v/>
      </c>
      <c r="J192" s="31" t="str">
        <f aca="false">IF($A192="","",IF($I192&gt;0,1,0))</f>
        <v/>
      </c>
      <c r="K192" s="29" t="str">
        <f aca="false">IF($A192="","",IF(AND($D192&lt;&gt;"",$D192&gt;=$H192,$D192&lt;=Parâmetros!$C$4),$G192,""))</f>
        <v/>
      </c>
      <c r="L192" s="32" t="str">
        <f aca="false">IF($A192="","",IF(SUMPRODUCT(($A$3:$A$302&lt;&gt;"")*($A$3:$A$302=$A192)*($C$3:$C$302&lt;$F192)*($F$3:$F$302&gt;$C192))&gt;1,"Sobrepõe","OK"))</f>
        <v/>
      </c>
    </row>
    <row r="193" customFormat="false" ht="18" hidden="false" customHeight="true" outlineLevel="0" collapsed="false">
      <c r="A193" s="24"/>
      <c r="B193" s="26"/>
      <c r="C193" s="27"/>
      <c r="D193" s="27"/>
      <c r="E193" s="24"/>
      <c r="F193" s="28" t="str">
        <f aca="false">IF($A193="","",IF($D193="",Parâmetros!$C$4,$D193))</f>
        <v/>
      </c>
      <c r="G193" s="29" t="str">
        <f aca="false">IF($A193="","",IF($F193&lt;=$C193,0,($F193-$C193)*24))</f>
        <v/>
      </c>
      <c r="H193" s="30" t="str">
        <f aca="false">IF($A193="","",MAX(Parâmetros!$C$4-Parâmetros!$C$5,N(IFERROR(INDEX(Ativos!$G$3:$G$102,MATCH($A193,Ativos!$A$3:$A$102,0)),0))))</f>
        <v/>
      </c>
      <c r="I193" s="29" t="str">
        <f aca="false">IF($A193="","",MAX(0,(MIN($F193,Parâmetros!$C$4)-MAX($C193,$H193))*24))</f>
        <v/>
      </c>
      <c r="J193" s="31" t="str">
        <f aca="false">IF($A193="","",IF($I193&gt;0,1,0))</f>
        <v/>
      </c>
      <c r="K193" s="29" t="str">
        <f aca="false">IF($A193="","",IF(AND($D193&lt;&gt;"",$D193&gt;=$H193,$D193&lt;=Parâmetros!$C$4),$G193,""))</f>
        <v/>
      </c>
      <c r="L193" s="32" t="str">
        <f aca="false">IF($A193="","",IF(SUMPRODUCT(($A$3:$A$302&lt;&gt;"")*($A$3:$A$302=$A193)*($C$3:$C$302&lt;$F193)*($F$3:$F$302&gt;$C193))&gt;1,"Sobrepõe","OK"))</f>
        <v/>
      </c>
    </row>
    <row r="194" customFormat="false" ht="18" hidden="false" customHeight="true" outlineLevel="0" collapsed="false">
      <c r="A194" s="24"/>
      <c r="B194" s="26"/>
      <c r="C194" s="27"/>
      <c r="D194" s="27"/>
      <c r="E194" s="24"/>
      <c r="F194" s="28" t="str">
        <f aca="false">IF($A194="","",IF($D194="",Parâmetros!$C$4,$D194))</f>
        <v/>
      </c>
      <c r="G194" s="29" t="str">
        <f aca="false">IF($A194="","",IF($F194&lt;=$C194,0,($F194-$C194)*24))</f>
        <v/>
      </c>
      <c r="H194" s="30" t="str">
        <f aca="false">IF($A194="","",MAX(Parâmetros!$C$4-Parâmetros!$C$5,N(IFERROR(INDEX(Ativos!$G$3:$G$102,MATCH($A194,Ativos!$A$3:$A$102,0)),0))))</f>
        <v/>
      </c>
      <c r="I194" s="29" t="str">
        <f aca="false">IF($A194="","",MAX(0,(MIN($F194,Parâmetros!$C$4)-MAX($C194,$H194))*24))</f>
        <v/>
      </c>
      <c r="J194" s="31" t="str">
        <f aca="false">IF($A194="","",IF($I194&gt;0,1,0))</f>
        <v/>
      </c>
      <c r="K194" s="29" t="str">
        <f aca="false">IF($A194="","",IF(AND($D194&lt;&gt;"",$D194&gt;=$H194,$D194&lt;=Parâmetros!$C$4),$G194,""))</f>
        <v/>
      </c>
      <c r="L194" s="32" t="str">
        <f aca="false">IF($A194="","",IF(SUMPRODUCT(($A$3:$A$302&lt;&gt;"")*($A$3:$A$302=$A194)*($C$3:$C$302&lt;$F194)*($F$3:$F$302&gt;$C194))&gt;1,"Sobrepõe","OK"))</f>
        <v/>
      </c>
    </row>
    <row r="195" customFormat="false" ht="18" hidden="false" customHeight="true" outlineLevel="0" collapsed="false">
      <c r="A195" s="24"/>
      <c r="B195" s="26"/>
      <c r="C195" s="27"/>
      <c r="D195" s="27"/>
      <c r="E195" s="24"/>
      <c r="F195" s="28" t="str">
        <f aca="false">IF($A195="","",IF($D195="",Parâmetros!$C$4,$D195))</f>
        <v/>
      </c>
      <c r="G195" s="29" t="str">
        <f aca="false">IF($A195="","",IF($F195&lt;=$C195,0,($F195-$C195)*24))</f>
        <v/>
      </c>
      <c r="H195" s="30" t="str">
        <f aca="false">IF($A195="","",MAX(Parâmetros!$C$4-Parâmetros!$C$5,N(IFERROR(INDEX(Ativos!$G$3:$G$102,MATCH($A195,Ativos!$A$3:$A$102,0)),0))))</f>
        <v/>
      </c>
      <c r="I195" s="29" t="str">
        <f aca="false">IF($A195="","",MAX(0,(MIN($F195,Parâmetros!$C$4)-MAX($C195,$H195))*24))</f>
        <v/>
      </c>
      <c r="J195" s="31" t="str">
        <f aca="false">IF($A195="","",IF($I195&gt;0,1,0))</f>
        <v/>
      </c>
      <c r="K195" s="29" t="str">
        <f aca="false">IF($A195="","",IF(AND($D195&lt;&gt;"",$D195&gt;=$H195,$D195&lt;=Parâmetros!$C$4),$G195,""))</f>
        <v/>
      </c>
      <c r="L195" s="32" t="str">
        <f aca="false">IF($A195="","",IF(SUMPRODUCT(($A$3:$A$302&lt;&gt;"")*($A$3:$A$302=$A195)*($C$3:$C$302&lt;$F195)*($F$3:$F$302&gt;$C195))&gt;1,"Sobrepõe","OK"))</f>
        <v/>
      </c>
    </row>
    <row r="196" customFormat="false" ht="18" hidden="false" customHeight="true" outlineLevel="0" collapsed="false">
      <c r="A196" s="24"/>
      <c r="B196" s="26"/>
      <c r="C196" s="27"/>
      <c r="D196" s="27"/>
      <c r="E196" s="24"/>
      <c r="F196" s="28" t="str">
        <f aca="false">IF($A196="","",IF($D196="",Parâmetros!$C$4,$D196))</f>
        <v/>
      </c>
      <c r="G196" s="29" t="str">
        <f aca="false">IF($A196="","",IF($F196&lt;=$C196,0,($F196-$C196)*24))</f>
        <v/>
      </c>
      <c r="H196" s="30" t="str">
        <f aca="false">IF($A196="","",MAX(Parâmetros!$C$4-Parâmetros!$C$5,N(IFERROR(INDEX(Ativos!$G$3:$G$102,MATCH($A196,Ativos!$A$3:$A$102,0)),0))))</f>
        <v/>
      </c>
      <c r="I196" s="29" t="str">
        <f aca="false">IF($A196="","",MAX(0,(MIN($F196,Parâmetros!$C$4)-MAX($C196,$H196))*24))</f>
        <v/>
      </c>
      <c r="J196" s="31" t="str">
        <f aca="false">IF($A196="","",IF($I196&gt;0,1,0))</f>
        <v/>
      </c>
      <c r="K196" s="29" t="str">
        <f aca="false">IF($A196="","",IF(AND($D196&lt;&gt;"",$D196&gt;=$H196,$D196&lt;=Parâmetros!$C$4),$G196,""))</f>
        <v/>
      </c>
      <c r="L196" s="32" t="str">
        <f aca="false">IF($A196="","",IF(SUMPRODUCT(($A$3:$A$302&lt;&gt;"")*($A$3:$A$302=$A196)*($C$3:$C$302&lt;$F196)*($F$3:$F$302&gt;$C196))&gt;1,"Sobrepõe","OK"))</f>
        <v/>
      </c>
    </row>
    <row r="197" customFormat="false" ht="18" hidden="false" customHeight="true" outlineLevel="0" collapsed="false">
      <c r="A197" s="24"/>
      <c r="B197" s="26"/>
      <c r="C197" s="27"/>
      <c r="D197" s="27"/>
      <c r="E197" s="24"/>
      <c r="F197" s="28" t="str">
        <f aca="false">IF($A197="","",IF($D197="",Parâmetros!$C$4,$D197))</f>
        <v/>
      </c>
      <c r="G197" s="29" t="str">
        <f aca="false">IF($A197="","",IF($F197&lt;=$C197,0,($F197-$C197)*24))</f>
        <v/>
      </c>
      <c r="H197" s="30" t="str">
        <f aca="false">IF($A197="","",MAX(Parâmetros!$C$4-Parâmetros!$C$5,N(IFERROR(INDEX(Ativos!$G$3:$G$102,MATCH($A197,Ativos!$A$3:$A$102,0)),0))))</f>
        <v/>
      </c>
      <c r="I197" s="29" t="str">
        <f aca="false">IF($A197="","",MAX(0,(MIN($F197,Parâmetros!$C$4)-MAX($C197,$H197))*24))</f>
        <v/>
      </c>
      <c r="J197" s="31" t="str">
        <f aca="false">IF($A197="","",IF($I197&gt;0,1,0))</f>
        <v/>
      </c>
      <c r="K197" s="29" t="str">
        <f aca="false">IF($A197="","",IF(AND($D197&lt;&gt;"",$D197&gt;=$H197,$D197&lt;=Parâmetros!$C$4),$G197,""))</f>
        <v/>
      </c>
      <c r="L197" s="32" t="str">
        <f aca="false">IF($A197="","",IF(SUMPRODUCT(($A$3:$A$302&lt;&gt;"")*($A$3:$A$302=$A197)*($C$3:$C$302&lt;$F197)*($F$3:$F$302&gt;$C197))&gt;1,"Sobrepõe","OK"))</f>
        <v/>
      </c>
    </row>
    <row r="198" customFormat="false" ht="18" hidden="false" customHeight="true" outlineLevel="0" collapsed="false">
      <c r="A198" s="24"/>
      <c r="B198" s="26"/>
      <c r="C198" s="27"/>
      <c r="D198" s="27"/>
      <c r="E198" s="24"/>
      <c r="F198" s="28" t="str">
        <f aca="false">IF($A198="","",IF($D198="",Parâmetros!$C$4,$D198))</f>
        <v/>
      </c>
      <c r="G198" s="29" t="str">
        <f aca="false">IF($A198="","",IF($F198&lt;=$C198,0,($F198-$C198)*24))</f>
        <v/>
      </c>
      <c r="H198" s="30" t="str">
        <f aca="false">IF($A198="","",MAX(Parâmetros!$C$4-Parâmetros!$C$5,N(IFERROR(INDEX(Ativos!$G$3:$G$102,MATCH($A198,Ativos!$A$3:$A$102,0)),0))))</f>
        <v/>
      </c>
      <c r="I198" s="29" t="str">
        <f aca="false">IF($A198="","",MAX(0,(MIN($F198,Parâmetros!$C$4)-MAX($C198,$H198))*24))</f>
        <v/>
      </c>
      <c r="J198" s="31" t="str">
        <f aca="false">IF($A198="","",IF($I198&gt;0,1,0))</f>
        <v/>
      </c>
      <c r="K198" s="29" t="str">
        <f aca="false">IF($A198="","",IF(AND($D198&lt;&gt;"",$D198&gt;=$H198,$D198&lt;=Parâmetros!$C$4),$G198,""))</f>
        <v/>
      </c>
      <c r="L198" s="32" t="str">
        <f aca="false">IF($A198="","",IF(SUMPRODUCT(($A$3:$A$302&lt;&gt;"")*($A$3:$A$302=$A198)*($C$3:$C$302&lt;$F198)*($F$3:$F$302&gt;$C198))&gt;1,"Sobrepõe","OK"))</f>
        <v/>
      </c>
    </row>
    <row r="199" customFormat="false" ht="18" hidden="false" customHeight="true" outlineLevel="0" collapsed="false">
      <c r="A199" s="24"/>
      <c r="B199" s="26"/>
      <c r="C199" s="27"/>
      <c r="D199" s="27"/>
      <c r="E199" s="24"/>
      <c r="F199" s="28" t="str">
        <f aca="false">IF($A199="","",IF($D199="",Parâmetros!$C$4,$D199))</f>
        <v/>
      </c>
      <c r="G199" s="29" t="str">
        <f aca="false">IF($A199="","",IF($F199&lt;=$C199,0,($F199-$C199)*24))</f>
        <v/>
      </c>
      <c r="H199" s="30" t="str">
        <f aca="false">IF($A199="","",MAX(Parâmetros!$C$4-Parâmetros!$C$5,N(IFERROR(INDEX(Ativos!$G$3:$G$102,MATCH($A199,Ativos!$A$3:$A$102,0)),0))))</f>
        <v/>
      </c>
      <c r="I199" s="29" t="str">
        <f aca="false">IF($A199="","",MAX(0,(MIN($F199,Parâmetros!$C$4)-MAX($C199,$H199))*24))</f>
        <v/>
      </c>
      <c r="J199" s="31" t="str">
        <f aca="false">IF($A199="","",IF($I199&gt;0,1,0))</f>
        <v/>
      </c>
      <c r="K199" s="29" t="str">
        <f aca="false">IF($A199="","",IF(AND($D199&lt;&gt;"",$D199&gt;=$H199,$D199&lt;=Parâmetros!$C$4),$G199,""))</f>
        <v/>
      </c>
      <c r="L199" s="32" t="str">
        <f aca="false">IF($A199="","",IF(SUMPRODUCT(($A$3:$A$302&lt;&gt;"")*($A$3:$A$302=$A199)*($C$3:$C$302&lt;$F199)*($F$3:$F$302&gt;$C199))&gt;1,"Sobrepõe","OK"))</f>
        <v/>
      </c>
    </row>
    <row r="200" customFormat="false" ht="18" hidden="false" customHeight="true" outlineLevel="0" collapsed="false">
      <c r="A200" s="24"/>
      <c r="B200" s="26"/>
      <c r="C200" s="27"/>
      <c r="D200" s="27"/>
      <c r="E200" s="24"/>
      <c r="F200" s="28" t="str">
        <f aca="false">IF($A200="","",IF($D200="",Parâmetros!$C$4,$D200))</f>
        <v/>
      </c>
      <c r="G200" s="29" t="str">
        <f aca="false">IF($A200="","",IF($F200&lt;=$C200,0,($F200-$C200)*24))</f>
        <v/>
      </c>
      <c r="H200" s="30" t="str">
        <f aca="false">IF($A200="","",MAX(Parâmetros!$C$4-Parâmetros!$C$5,N(IFERROR(INDEX(Ativos!$G$3:$G$102,MATCH($A200,Ativos!$A$3:$A$102,0)),0))))</f>
        <v/>
      </c>
      <c r="I200" s="29" t="str">
        <f aca="false">IF($A200="","",MAX(0,(MIN($F200,Parâmetros!$C$4)-MAX($C200,$H200))*24))</f>
        <v/>
      </c>
      <c r="J200" s="31" t="str">
        <f aca="false">IF($A200="","",IF($I200&gt;0,1,0))</f>
        <v/>
      </c>
      <c r="K200" s="29" t="str">
        <f aca="false">IF($A200="","",IF(AND($D200&lt;&gt;"",$D200&gt;=$H200,$D200&lt;=Parâmetros!$C$4),$G200,""))</f>
        <v/>
      </c>
      <c r="L200" s="32" t="str">
        <f aca="false">IF($A200="","",IF(SUMPRODUCT(($A$3:$A$302&lt;&gt;"")*($A$3:$A$302=$A200)*($C$3:$C$302&lt;$F200)*($F$3:$F$302&gt;$C200))&gt;1,"Sobrepõe","OK"))</f>
        <v/>
      </c>
    </row>
    <row r="201" customFormat="false" ht="18" hidden="false" customHeight="true" outlineLevel="0" collapsed="false">
      <c r="A201" s="24"/>
      <c r="B201" s="26"/>
      <c r="C201" s="27"/>
      <c r="D201" s="27"/>
      <c r="E201" s="24"/>
      <c r="F201" s="28" t="str">
        <f aca="false">IF($A201="","",IF($D201="",Parâmetros!$C$4,$D201))</f>
        <v/>
      </c>
      <c r="G201" s="29" t="str">
        <f aca="false">IF($A201="","",IF($F201&lt;=$C201,0,($F201-$C201)*24))</f>
        <v/>
      </c>
      <c r="H201" s="30" t="str">
        <f aca="false">IF($A201="","",MAX(Parâmetros!$C$4-Parâmetros!$C$5,N(IFERROR(INDEX(Ativos!$G$3:$G$102,MATCH($A201,Ativos!$A$3:$A$102,0)),0))))</f>
        <v/>
      </c>
      <c r="I201" s="29" t="str">
        <f aca="false">IF($A201="","",MAX(0,(MIN($F201,Parâmetros!$C$4)-MAX($C201,$H201))*24))</f>
        <v/>
      </c>
      <c r="J201" s="31" t="str">
        <f aca="false">IF($A201="","",IF($I201&gt;0,1,0))</f>
        <v/>
      </c>
      <c r="K201" s="29" t="str">
        <f aca="false">IF($A201="","",IF(AND($D201&lt;&gt;"",$D201&gt;=$H201,$D201&lt;=Parâmetros!$C$4),$G201,""))</f>
        <v/>
      </c>
      <c r="L201" s="32" t="str">
        <f aca="false">IF($A201="","",IF(SUMPRODUCT(($A$3:$A$302&lt;&gt;"")*($A$3:$A$302=$A201)*($C$3:$C$302&lt;$F201)*($F$3:$F$302&gt;$C201))&gt;1,"Sobrepõe","OK"))</f>
        <v/>
      </c>
    </row>
    <row r="202" customFormat="false" ht="18" hidden="false" customHeight="true" outlineLevel="0" collapsed="false">
      <c r="A202" s="24"/>
      <c r="B202" s="26"/>
      <c r="C202" s="27"/>
      <c r="D202" s="27"/>
      <c r="E202" s="24"/>
      <c r="F202" s="28" t="str">
        <f aca="false">IF($A202="","",IF($D202="",Parâmetros!$C$4,$D202))</f>
        <v/>
      </c>
      <c r="G202" s="29" t="str">
        <f aca="false">IF($A202="","",IF($F202&lt;=$C202,0,($F202-$C202)*24))</f>
        <v/>
      </c>
      <c r="H202" s="30" t="str">
        <f aca="false">IF($A202="","",MAX(Parâmetros!$C$4-Parâmetros!$C$5,N(IFERROR(INDEX(Ativos!$G$3:$G$102,MATCH($A202,Ativos!$A$3:$A$102,0)),0))))</f>
        <v/>
      </c>
      <c r="I202" s="29" t="str">
        <f aca="false">IF($A202="","",MAX(0,(MIN($F202,Parâmetros!$C$4)-MAX($C202,$H202))*24))</f>
        <v/>
      </c>
      <c r="J202" s="31" t="str">
        <f aca="false">IF($A202="","",IF($I202&gt;0,1,0))</f>
        <v/>
      </c>
      <c r="K202" s="29" t="str">
        <f aca="false">IF($A202="","",IF(AND($D202&lt;&gt;"",$D202&gt;=$H202,$D202&lt;=Parâmetros!$C$4),$G202,""))</f>
        <v/>
      </c>
      <c r="L202" s="32" t="str">
        <f aca="false">IF($A202="","",IF(SUMPRODUCT(($A$3:$A$302&lt;&gt;"")*($A$3:$A$302=$A202)*($C$3:$C$302&lt;$F202)*($F$3:$F$302&gt;$C202))&gt;1,"Sobrepõe","OK"))</f>
        <v/>
      </c>
    </row>
    <row r="203" customFormat="false" ht="18" hidden="false" customHeight="true" outlineLevel="0" collapsed="false">
      <c r="A203" s="24"/>
      <c r="B203" s="26"/>
      <c r="C203" s="27"/>
      <c r="D203" s="27"/>
      <c r="E203" s="24"/>
      <c r="F203" s="28" t="str">
        <f aca="false">IF($A203="","",IF($D203="",Parâmetros!$C$4,$D203))</f>
        <v/>
      </c>
      <c r="G203" s="29" t="str">
        <f aca="false">IF($A203="","",IF($F203&lt;=$C203,0,($F203-$C203)*24))</f>
        <v/>
      </c>
      <c r="H203" s="30" t="str">
        <f aca="false">IF($A203="","",MAX(Parâmetros!$C$4-Parâmetros!$C$5,N(IFERROR(INDEX(Ativos!$G$3:$G$102,MATCH($A203,Ativos!$A$3:$A$102,0)),0))))</f>
        <v/>
      </c>
      <c r="I203" s="29" t="str">
        <f aca="false">IF($A203="","",MAX(0,(MIN($F203,Parâmetros!$C$4)-MAX($C203,$H203))*24))</f>
        <v/>
      </c>
      <c r="J203" s="31" t="str">
        <f aca="false">IF($A203="","",IF($I203&gt;0,1,0))</f>
        <v/>
      </c>
      <c r="K203" s="29" t="str">
        <f aca="false">IF($A203="","",IF(AND($D203&lt;&gt;"",$D203&gt;=$H203,$D203&lt;=Parâmetros!$C$4),$G203,""))</f>
        <v/>
      </c>
      <c r="L203" s="32" t="str">
        <f aca="false">IF($A203="","",IF(SUMPRODUCT(($A$3:$A$302&lt;&gt;"")*($A$3:$A$302=$A203)*($C$3:$C$302&lt;$F203)*($F$3:$F$302&gt;$C203))&gt;1,"Sobrepõe","OK"))</f>
        <v/>
      </c>
    </row>
    <row r="204" customFormat="false" ht="18" hidden="false" customHeight="true" outlineLevel="0" collapsed="false">
      <c r="A204" s="24"/>
      <c r="B204" s="26"/>
      <c r="C204" s="27"/>
      <c r="D204" s="27"/>
      <c r="E204" s="24"/>
      <c r="F204" s="28" t="str">
        <f aca="false">IF($A204="","",IF($D204="",Parâmetros!$C$4,$D204))</f>
        <v/>
      </c>
      <c r="G204" s="29" t="str">
        <f aca="false">IF($A204="","",IF($F204&lt;=$C204,0,($F204-$C204)*24))</f>
        <v/>
      </c>
      <c r="H204" s="30" t="str">
        <f aca="false">IF($A204="","",MAX(Parâmetros!$C$4-Parâmetros!$C$5,N(IFERROR(INDEX(Ativos!$G$3:$G$102,MATCH($A204,Ativos!$A$3:$A$102,0)),0))))</f>
        <v/>
      </c>
      <c r="I204" s="29" t="str">
        <f aca="false">IF($A204="","",MAX(0,(MIN($F204,Parâmetros!$C$4)-MAX($C204,$H204))*24))</f>
        <v/>
      </c>
      <c r="J204" s="31" t="str">
        <f aca="false">IF($A204="","",IF($I204&gt;0,1,0))</f>
        <v/>
      </c>
      <c r="K204" s="29" t="str">
        <f aca="false">IF($A204="","",IF(AND($D204&lt;&gt;"",$D204&gt;=$H204,$D204&lt;=Parâmetros!$C$4),$G204,""))</f>
        <v/>
      </c>
      <c r="L204" s="32" t="str">
        <f aca="false">IF($A204="","",IF(SUMPRODUCT(($A$3:$A$302&lt;&gt;"")*($A$3:$A$302=$A204)*($C$3:$C$302&lt;$F204)*($F$3:$F$302&gt;$C204))&gt;1,"Sobrepõe","OK"))</f>
        <v/>
      </c>
    </row>
    <row r="205" customFormat="false" ht="18" hidden="false" customHeight="true" outlineLevel="0" collapsed="false">
      <c r="A205" s="24"/>
      <c r="B205" s="26"/>
      <c r="C205" s="27"/>
      <c r="D205" s="27"/>
      <c r="E205" s="24"/>
      <c r="F205" s="28" t="str">
        <f aca="false">IF($A205="","",IF($D205="",Parâmetros!$C$4,$D205))</f>
        <v/>
      </c>
      <c r="G205" s="29" t="str">
        <f aca="false">IF($A205="","",IF($F205&lt;=$C205,0,($F205-$C205)*24))</f>
        <v/>
      </c>
      <c r="H205" s="30" t="str">
        <f aca="false">IF($A205="","",MAX(Parâmetros!$C$4-Parâmetros!$C$5,N(IFERROR(INDEX(Ativos!$G$3:$G$102,MATCH($A205,Ativos!$A$3:$A$102,0)),0))))</f>
        <v/>
      </c>
      <c r="I205" s="29" t="str">
        <f aca="false">IF($A205="","",MAX(0,(MIN($F205,Parâmetros!$C$4)-MAX($C205,$H205))*24))</f>
        <v/>
      </c>
      <c r="J205" s="31" t="str">
        <f aca="false">IF($A205="","",IF($I205&gt;0,1,0))</f>
        <v/>
      </c>
      <c r="K205" s="29" t="str">
        <f aca="false">IF($A205="","",IF(AND($D205&lt;&gt;"",$D205&gt;=$H205,$D205&lt;=Parâmetros!$C$4),$G205,""))</f>
        <v/>
      </c>
      <c r="L205" s="32" t="str">
        <f aca="false">IF($A205="","",IF(SUMPRODUCT(($A$3:$A$302&lt;&gt;"")*($A$3:$A$302=$A205)*($C$3:$C$302&lt;$F205)*($F$3:$F$302&gt;$C205))&gt;1,"Sobrepõe","OK"))</f>
        <v/>
      </c>
    </row>
    <row r="206" customFormat="false" ht="18" hidden="false" customHeight="true" outlineLevel="0" collapsed="false">
      <c r="A206" s="24"/>
      <c r="B206" s="26"/>
      <c r="C206" s="27"/>
      <c r="D206" s="27"/>
      <c r="E206" s="24"/>
      <c r="F206" s="28" t="str">
        <f aca="false">IF($A206="","",IF($D206="",Parâmetros!$C$4,$D206))</f>
        <v/>
      </c>
      <c r="G206" s="29" t="str">
        <f aca="false">IF($A206="","",IF($F206&lt;=$C206,0,($F206-$C206)*24))</f>
        <v/>
      </c>
      <c r="H206" s="30" t="str">
        <f aca="false">IF($A206="","",MAX(Parâmetros!$C$4-Parâmetros!$C$5,N(IFERROR(INDEX(Ativos!$G$3:$G$102,MATCH($A206,Ativos!$A$3:$A$102,0)),0))))</f>
        <v/>
      </c>
      <c r="I206" s="29" t="str">
        <f aca="false">IF($A206="","",MAX(0,(MIN($F206,Parâmetros!$C$4)-MAX($C206,$H206))*24))</f>
        <v/>
      </c>
      <c r="J206" s="31" t="str">
        <f aca="false">IF($A206="","",IF($I206&gt;0,1,0))</f>
        <v/>
      </c>
      <c r="K206" s="29" t="str">
        <f aca="false">IF($A206="","",IF(AND($D206&lt;&gt;"",$D206&gt;=$H206,$D206&lt;=Parâmetros!$C$4),$G206,""))</f>
        <v/>
      </c>
      <c r="L206" s="32" t="str">
        <f aca="false">IF($A206="","",IF(SUMPRODUCT(($A$3:$A$302&lt;&gt;"")*($A$3:$A$302=$A206)*($C$3:$C$302&lt;$F206)*($F$3:$F$302&gt;$C206))&gt;1,"Sobrepõe","OK"))</f>
        <v/>
      </c>
    </row>
    <row r="207" customFormat="false" ht="18" hidden="false" customHeight="true" outlineLevel="0" collapsed="false">
      <c r="A207" s="24"/>
      <c r="B207" s="26"/>
      <c r="C207" s="27"/>
      <c r="D207" s="27"/>
      <c r="E207" s="24"/>
      <c r="F207" s="28" t="str">
        <f aca="false">IF($A207="","",IF($D207="",Parâmetros!$C$4,$D207))</f>
        <v/>
      </c>
      <c r="G207" s="29" t="str">
        <f aca="false">IF($A207="","",IF($F207&lt;=$C207,0,($F207-$C207)*24))</f>
        <v/>
      </c>
      <c r="H207" s="30" t="str">
        <f aca="false">IF($A207="","",MAX(Parâmetros!$C$4-Parâmetros!$C$5,N(IFERROR(INDEX(Ativos!$G$3:$G$102,MATCH($A207,Ativos!$A$3:$A$102,0)),0))))</f>
        <v/>
      </c>
      <c r="I207" s="29" t="str">
        <f aca="false">IF($A207="","",MAX(0,(MIN($F207,Parâmetros!$C$4)-MAX($C207,$H207))*24))</f>
        <v/>
      </c>
      <c r="J207" s="31" t="str">
        <f aca="false">IF($A207="","",IF($I207&gt;0,1,0))</f>
        <v/>
      </c>
      <c r="K207" s="29" t="str">
        <f aca="false">IF($A207="","",IF(AND($D207&lt;&gt;"",$D207&gt;=$H207,$D207&lt;=Parâmetros!$C$4),$G207,""))</f>
        <v/>
      </c>
      <c r="L207" s="32" t="str">
        <f aca="false">IF($A207="","",IF(SUMPRODUCT(($A$3:$A$302&lt;&gt;"")*($A$3:$A$302=$A207)*($C$3:$C$302&lt;$F207)*($F$3:$F$302&gt;$C207))&gt;1,"Sobrepõe","OK"))</f>
        <v/>
      </c>
    </row>
    <row r="208" customFormat="false" ht="18" hidden="false" customHeight="true" outlineLevel="0" collapsed="false">
      <c r="A208" s="24"/>
      <c r="B208" s="26"/>
      <c r="C208" s="27"/>
      <c r="D208" s="27"/>
      <c r="E208" s="24"/>
      <c r="F208" s="28" t="str">
        <f aca="false">IF($A208="","",IF($D208="",Parâmetros!$C$4,$D208))</f>
        <v/>
      </c>
      <c r="G208" s="29" t="str">
        <f aca="false">IF($A208="","",IF($F208&lt;=$C208,0,($F208-$C208)*24))</f>
        <v/>
      </c>
      <c r="H208" s="30" t="str">
        <f aca="false">IF($A208="","",MAX(Parâmetros!$C$4-Parâmetros!$C$5,N(IFERROR(INDEX(Ativos!$G$3:$G$102,MATCH($A208,Ativos!$A$3:$A$102,0)),0))))</f>
        <v/>
      </c>
      <c r="I208" s="29" t="str">
        <f aca="false">IF($A208="","",MAX(0,(MIN($F208,Parâmetros!$C$4)-MAX($C208,$H208))*24))</f>
        <v/>
      </c>
      <c r="J208" s="31" t="str">
        <f aca="false">IF($A208="","",IF($I208&gt;0,1,0))</f>
        <v/>
      </c>
      <c r="K208" s="29" t="str">
        <f aca="false">IF($A208="","",IF(AND($D208&lt;&gt;"",$D208&gt;=$H208,$D208&lt;=Parâmetros!$C$4),$G208,""))</f>
        <v/>
      </c>
      <c r="L208" s="32" t="str">
        <f aca="false">IF($A208="","",IF(SUMPRODUCT(($A$3:$A$302&lt;&gt;"")*($A$3:$A$302=$A208)*($C$3:$C$302&lt;$F208)*($F$3:$F$302&gt;$C208))&gt;1,"Sobrepõe","OK"))</f>
        <v/>
      </c>
    </row>
    <row r="209" customFormat="false" ht="18" hidden="false" customHeight="true" outlineLevel="0" collapsed="false">
      <c r="A209" s="24"/>
      <c r="B209" s="26"/>
      <c r="C209" s="27"/>
      <c r="D209" s="27"/>
      <c r="E209" s="24"/>
      <c r="F209" s="28" t="str">
        <f aca="false">IF($A209="","",IF($D209="",Parâmetros!$C$4,$D209))</f>
        <v/>
      </c>
      <c r="G209" s="29" t="str">
        <f aca="false">IF($A209="","",IF($F209&lt;=$C209,0,($F209-$C209)*24))</f>
        <v/>
      </c>
      <c r="H209" s="30" t="str">
        <f aca="false">IF($A209="","",MAX(Parâmetros!$C$4-Parâmetros!$C$5,N(IFERROR(INDEX(Ativos!$G$3:$G$102,MATCH($A209,Ativos!$A$3:$A$102,0)),0))))</f>
        <v/>
      </c>
      <c r="I209" s="29" t="str">
        <f aca="false">IF($A209="","",MAX(0,(MIN($F209,Parâmetros!$C$4)-MAX($C209,$H209))*24))</f>
        <v/>
      </c>
      <c r="J209" s="31" t="str">
        <f aca="false">IF($A209="","",IF($I209&gt;0,1,0))</f>
        <v/>
      </c>
      <c r="K209" s="29" t="str">
        <f aca="false">IF($A209="","",IF(AND($D209&lt;&gt;"",$D209&gt;=$H209,$D209&lt;=Parâmetros!$C$4),$G209,""))</f>
        <v/>
      </c>
      <c r="L209" s="32" t="str">
        <f aca="false">IF($A209="","",IF(SUMPRODUCT(($A$3:$A$302&lt;&gt;"")*($A$3:$A$302=$A209)*($C$3:$C$302&lt;$F209)*($F$3:$F$302&gt;$C209))&gt;1,"Sobrepõe","OK"))</f>
        <v/>
      </c>
    </row>
    <row r="210" customFormat="false" ht="18" hidden="false" customHeight="true" outlineLevel="0" collapsed="false">
      <c r="A210" s="24"/>
      <c r="B210" s="26"/>
      <c r="C210" s="27"/>
      <c r="D210" s="27"/>
      <c r="E210" s="24"/>
      <c r="F210" s="28" t="str">
        <f aca="false">IF($A210="","",IF($D210="",Parâmetros!$C$4,$D210))</f>
        <v/>
      </c>
      <c r="G210" s="29" t="str">
        <f aca="false">IF($A210="","",IF($F210&lt;=$C210,0,($F210-$C210)*24))</f>
        <v/>
      </c>
      <c r="H210" s="30" t="str">
        <f aca="false">IF($A210="","",MAX(Parâmetros!$C$4-Parâmetros!$C$5,N(IFERROR(INDEX(Ativos!$G$3:$G$102,MATCH($A210,Ativos!$A$3:$A$102,0)),0))))</f>
        <v/>
      </c>
      <c r="I210" s="29" t="str">
        <f aca="false">IF($A210="","",MAX(0,(MIN($F210,Parâmetros!$C$4)-MAX($C210,$H210))*24))</f>
        <v/>
      </c>
      <c r="J210" s="31" t="str">
        <f aca="false">IF($A210="","",IF($I210&gt;0,1,0))</f>
        <v/>
      </c>
      <c r="K210" s="29" t="str">
        <f aca="false">IF($A210="","",IF(AND($D210&lt;&gt;"",$D210&gt;=$H210,$D210&lt;=Parâmetros!$C$4),$G210,""))</f>
        <v/>
      </c>
      <c r="L210" s="32" t="str">
        <f aca="false">IF($A210="","",IF(SUMPRODUCT(($A$3:$A$302&lt;&gt;"")*($A$3:$A$302=$A210)*($C$3:$C$302&lt;$F210)*($F$3:$F$302&gt;$C210))&gt;1,"Sobrepõe","OK"))</f>
        <v/>
      </c>
    </row>
    <row r="211" customFormat="false" ht="18" hidden="false" customHeight="true" outlineLevel="0" collapsed="false">
      <c r="A211" s="24"/>
      <c r="B211" s="26"/>
      <c r="C211" s="27"/>
      <c r="D211" s="27"/>
      <c r="E211" s="24"/>
      <c r="F211" s="28" t="str">
        <f aca="false">IF($A211="","",IF($D211="",Parâmetros!$C$4,$D211))</f>
        <v/>
      </c>
      <c r="G211" s="29" t="str">
        <f aca="false">IF($A211="","",IF($F211&lt;=$C211,0,($F211-$C211)*24))</f>
        <v/>
      </c>
      <c r="H211" s="30" t="str">
        <f aca="false">IF($A211="","",MAX(Parâmetros!$C$4-Parâmetros!$C$5,N(IFERROR(INDEX(Ativos!$G$3:$G$102,MATCH($A211,Ativos!$A$3:$A$102,0)),0))))</f>
        <v/>
      </c>
      <c r="I211" s="29" t="str">
        <f aca="false">IF($A211="","",MAX(0,(MIN($F211,Parâmetros!$C$4)-MAX($C211,$H211))*24))</f>
        <v/>
      </c>
      <c r="J211" s="31" t="str">
        <f aca="false">IF($A211="","",IF($I211&gt;0,1,0))</f>
        <v/>
      </c>
      <c r="K211" s="29" t="str">
        <f aca="false">IF($A211="","",IF(AND($D211&lt;&gt;"",$D211&gt;=$H211,$D211&lt;=Parâmetros!$C$4),$G211,""))</f>
        <v/>
      </c>
      <c r="L211" s="32" t="str">
        <f aca="false">IF($A211="","",IF(SUMPRODUCT(($A$3:$A$302&lt;&gt;"")*($A$3:$A$302=$A211)*($C$3:$C$302&lt;$F211)*($F$3:$F$302&gt;$C211))&gt;1,"Sobrepõe","OK"))</f>
        <v/>
      </c>
    </row>
    <row r="212" customFormat="false" ht="18" hidden="false" customHeight="true" outlineLevel="0" collapsed="false">
      <c r="A212" s="24"/>
      <c r="B212" s="26"/>
      <c r="C212" s="27"/>
      <c r="D212" s="27"/>
      <c r="E212" s="24"/>
      <c r="F212" s="28" t="str">
        <f aca="false">IF($A212="","",IF($D212="",Parâmetros!$C$4,$D212))</f>
        <v/>
      </c>
      <c r="G212" s="29" t="str">
        <f aca="false">IF($A212="","",IF($F212&lt;=$C212,0,($F212-$C212)*24))</f>
        <v/>
      </c>
      <c r="H212" s="30" t="str">
        <f aca="false">IF($A212="","",MAX(Parâmetros!$C$4-Parâmetros!$C$5,N(IFERROR(INDEX(Ativos!$G$3:$G$102,MATCH($A212,Ativos!$A$3:$A$102,0)),0))))</f>
        <v/>
      </c>
      <c r="I212" s="29" t="str">
        <f aca="false">IF($A212="","",MAX(0,(MIN($F212,Parâmetros!$C$4)-MAX($C212,$H212))*24))</f>
        <v/>
      </c>
      <c r="J212" s="31" t="str">
        <f aca="false">IF($A212="","",IF($I212&gt;0,1,0))</f>
        <v/>
      </c>
      <c r="K212" s="29" t="str">
        <f aca="false">IF($A212="","",IF(AND($D212&lt;&gt;"",$D212&gt;=$H212,$D212&lt;=Parâmetros!$C$4),$G212,""))</f>
        <v/>
      </c>
      <c r="L212" s="32" t="str">
        <f aca="false">IF($A212="","",IF(SUMPRODUCT(($A$3:$A$302&lt;&gt;"")*($A$3:$A$302=$A212)*($C$3:$C$302&lt;$F212)*($F$3:$F$302&gt;$C212))&gt;1,"Sobrepõe","OK"))</f>
        <v/>
      </c>
    </row>
    <row r="213" customFormat="false" ht="18" hidden="false" customHeight="true" outlineLevel="0" collapsed="false">
      <c r="A213" s="24"/>
      <c r="B213" s="26"/>
      <c r="C213" s="27"/>
      <c r="D213" s="27"/>
      <c r="E213" s="24"/>
      <c r="F213" s="28" t="str">
        <f aca="false">IF($A213="","",IF($D213="",Parâmetros!$C$4,$D213))</f>
        <v/>
      </c>
      <c r="G213" s="29" t="str">
        <f aca="false">IF($A213="","",IF($F213&lt;=$C213,0,($F213-$C213)*24))</f>
        <v/>
      </c>
      <c r="H213" s="30" t="str">
        <f aca="false">IF($A213="","",MAX(Parâmetros!$C$4-Parâmetros!$C$5,N(IFERROR(INDEX(Ativos!$G$3:$G$102,MATCH($A213,Ativos!$A$3:$A$102,0)),0))))</f>
        <v/>
      </c>
      <c r="I213" s="29" t="str">
        <f aca="false">IF($A213="","",MAX(0,(MIN($F213,Parâmetros!$C$4)-MAX($C213,$H213))*24))</f>
        <v/>
      </c>
      <c r="J213" s="31" t="str">
        <f aca="false">IF($A213="","",IF($I213&gt;0,1,0))</f>
        <v/>
      </c>
      <c r="K213" s="29" t="str">
        <f aca="false">IF($A213="","",IF(AND($D213&lt;&gt;"",$D213&gt;=$H213,$D213&lt;=Parâmetros!$C$4),$G213,""))</f>
        <v/>
      </c>
      <c r="L213" s="32" t="str">
        <f aca="false">IF($A213="","",IF(SUMPRODUCT(($A$3:$A$302&lt;&gt;"")*($A$3:$A$302=$A213)*($C$3:$C$302&lt;$F213)*($F$3:$F$302&gt;$C213))&gt;1,"Sobrepõe","OK"))</f>
        <v/>
      </c>
    </row>
    <row r="214" customFormat="false" ht="18" hidden="false" customHeight="true" outlineLevel="0" collapsed="false">
      <c r="A214" s="24"/>
      <c r="B214" s="26"/>
      <c r="C214" s="27"/>
      <c r="D214" s="27"/>
      <c r="E214" s="24"/>
      <c r="F214" s="28" t="str">
        <f aca="false">IF($A214="","",IF($D214="",Parâmetros!$C$4,$D214))</f>
        <v/>
      </c>
      <c r="G214" s="29" t="str">
        <f aca="false">IF($A214="","",IF($F214&lt;=$C214,0,($F214-$C214)*24))</f>
        <v/>
      </c>
      <c r="H214" s="30" t="str">
        <f aca="false">IF($A214="","",MAX(Parâmetros!$C$4-Parâmetros!$C$5,N(IFERROR(INDEX(Ativos!$G$3:$G$102,MATCH($A214,Ativos!$A$3:$A$102,0)),0))))</f>
        <v/>
      </c>
      <c r="I214" s="29" t="str">
        <f aca="false">IF($A214="","",MAX(0,(MIN($F214,Parâmetros!$C$4)-MAX($C214,$H214))*24))</f>
        <v/>
      </c>
      <c r="J214" s="31" t="str">
        <f aca="false">IF($A214="","",IF($I214&gt;0,1,0))</f>
        <v/>
      </c>
      <c r="K214" s="29" t="str">
        <f aca="false">IF($A214="","",IF(AND($D214&lt;&gt;"",$D214&gt;=$H214,$D214&lt;=Parâmetros!$C$4),$G214,""))</f>
        <v/>
      </c>
      <c r="L214" s="32" t="str">
        <f aca="false">IF($A214="","",IF(SUMPRODUCT(($A$3:$A$302&lt;&gt;"")*($A$3:$A$302=$A214)*($C$3:$C$302&lt;$F214)*($F$3:$F$302&gt;$C214))&gt;1,"Sobrepõe","OK"))</f>
        <v/>
      </c>
    </row>
    <row r="215" customFormat="false" ht="18" hidden="false" customHeight="true" outlineLevel="0" collapsed="false">
      <c r="A215" s="24"/>
      <c r="B215" s="26"/>
      <c r="C215" s="27"/>
      <c r="D215" s="27"/>
      <c r="E215" s="24"/>
      <c r="F215" s="28" t="str">
        <f aca="false">IF($A215="","",IF($D215="",Parâmetros!$C$4,$D215))</f>
        <v/>
      </c>
      <c r="G215" s="29" t="str">
        <f aca="false">IF($A215="","",IF($F215&lt;=$C215,0,($F215-$C215)*24))</f>
        <v/>
      </c>
      <c r="H215" s="30" t="str">
        <f aca="false">IF($A215="","",MAX(Parâmetros!$C$4-Parâmetros!$C$5,N(IFERROR(INDEX(Ativos!$G$3:$G$102,MATCH($A215,Ativos!$A$3:$A$102,0)),0))))</f>
        <v/>
      </c>
      <c r="I215" s="29" t="str">
        <f aca="false">IF($A215="","",MAX(0,(MIN($F215,Parâmetros!$C$4)-MAX($C215,$H215))*24))</f>
        <v/>
      </c>
      <c r="J215" s="31" t="str">
        <f aca="false">IF($A215="","",IF($I215&gt;0,1,0))</f>
        <v/>
      </c>
      <c r="K215" s="29" t="str">
        <f aca="false">IF($A215="","",IF(AND($D215&lt;&gt;"",$D215&gt;=$H215,$D215&lt;=Parâmetros!$C$4),$G215,""))</f>
        <v/>
      </c>
      <c r="L215" s="32" t="str">
        <f aca="false">IF($A215="","",IF(SUMPRODUCT(($A$3:$A$302&lt;&gt;"")*($A$3:$A$302=$A215)*($C$3:$C$302&lt;$F215)*($F$3:$F$302&gt;$C215))&gt;1,"Sobrepõe","OK"))</f>
        <v/>
      </c>
    </row>
    <row r="216" customFormat="false" ht="18" hidden="false" customHeight="true" outlineLevel="0" collapsed="false">
      <c r="A216" s="24"/>
      <c r="B216" s="26"/>
      <c r="C216" s="27"/>
      <c r="D216" s="27"/>
      <c r="E216" s="24"/>
      <c r="F216" s="28" t="str">
        <f aca="false">IF($A216="","",IF($D216="",Parâmetros!$C$4,$D216))</f>
        <v/>
      </c>
      <c r="G216" s="29" t="str">
        <f aca="false">IF($A216="","",IF($F216&lt;=$C216,0,($F216-$C216)*24))</f>
        <v/>
      </c>
      <c r="H216" s="30" t="str">
        <f aca="false">IF($A216="","",MAX(Parâmetros!$C$4-Parâmetros!$C$5,N(IFERROR(INDEX(Ativos!$G$3:$G$102,MATCH($A216,Ativos!$A$3:$A$102,0)),0))))</f>
        <v/>
      </c>
      <c r="I216" s="29" t="str">
        <f aca="false">IF($A216="","",MAX(0,(MIN($F216,Parâmetros!$C$4)-MAX($C216,$H216))*24))</f>
        <v/>
      </c>
      <c r="J216" s="31" t="str">
        <f aca="false">IF($A216="","",IF($I216&gt;0,1,0))</f>
        <v/>
      </c>
      <c r="K216" s="29" t="str">
        <f aca="false">IF($A216="","",IF(AND($D216&lt;&gt;"",$D216&gt;=$H216,$D216&lt;=Parâmetros!$C$4),$G216,""))</f>
        <v/>
      </c>
      <c r="L216" s="32" t="str">
        <f aca="false">IF($A216="","",IF(SUMPRODUCT(($A$3:$A$302&lt;&gt;"")*($A$3:$A$302=$A216)*($C$3:$C$302&lt;$F216)*($F$3:$F$302&gt;$C216))&gt;1,"Sobrepõe","OK"))</f>
        <v/>
      </c>
    </row>
    <row r="217" customFormat="false" ht="18" hidden="false" customHeight="true" outlineLevel="0" collapsed="false">
      <c r="A217" s="24"/>
      <c r="B217" s="26"/>
      <c r="C217" s="27"/>
      <c r="D217" s="27"/>
      <c r="E217" s="24"/>
      <c r="F217" s="28" t="str">
        <f aca="false">IF($A217="","",IF($D217="",Parâmetros!$C$4,$D217))</f>
        <v/>
      </c>
      <c r="G217" s="29" t="str">
        <f aca="false">IF($A217="","",IF($F217&lt;=$C217,0,($F217-$C217)*24))</f>
        <v/>
      </c>
      <c r="H217" s="30" t="str">
        <f aca="false">IF($A217="","",MAX(Parâmetros!$C$4-Parâmetros!$C$5,N(IFERROR(INDEX(Ativos!$G$3:$G$102,MATCH($A217,Ativos!$A$3:$A$102,0)),0))))</f>
        <v/>
      </c>
      <c r="I217" s="29" t="str">
        <f aca="false">IF($A217="","",MAX(0,(MIN($F217,Parâmetros!$C$4)-MAX($C217,$H217))*24))</f>
        <v/>
      </c>
      <c r="J217" s="31" t="str">
        <f aca="false">IF($A217="","",IF($I217&gt;0,1,0))</f>
        <v/>
      </c>
      <c r="K217" s="29" t="str">
        <f aca="false">IF($A217="","",IF(AND($D217&lt;&gt;"",$D217&gt;=$H217,$D217&lt;=Parâmetros!$C$4),$G217,""))</f>
        <v/>
      </c>
      <c r="L217" s="32" t="str">
        <f aca="false">IF($A217="","",IF(SUMPRODUCT(($A$3:$A$302&lt;&gt;"")*($A$3:$A$302=$A217)*($C$3:$C$302&lt;$F217)*($F$3:$F$302&gt;$C217))&gt;1,"Sobrepõe","OK"))</f>
        <v/>
      </c>
    </row>
    <row r="218" customFormat="false" ht="18" hidden="false" customHeight="true" outlineLevel="0" collapsed="false">
      <c r="A218" s="24"/>
      <c r="B218" s="26"/>
      <c r="C218" s="27"/>
      <c r="D218" s="27"/>
      <c r="E218" s="24"/>
      <c r="F218" s="28" t="str">
        <f aca="false">IF($A218="","",IF($D218="",Parâmetros!$C$4,$D218))</f>
        <v/>
      </c>
      <c r="G218" s="29" t="str">
        <f aca="false">IF($A218="","",IF($F218&lt;=$C218,0,($F218-$C218)*24))</f>
        <v/>
      </c>
      <c r="H218" s="30" t="str">
        <f aca="false">IF($A218="","",MAX(Parâmetros!$C$4-Parâmetros!$C$5,N(IFERROR(INDEX(Ativos!$G$3:$G$102,MATCH($A218,Ativos!$A$3:$A$102,0)),0))))</f>
        <v/>
      </c>
      <c r="I218" s="29" t="str">
        <f aca="false">IF($A218="","",MAX(0,(MIN($F218,Parâmetros!$C$4)-MAX($C218,$H218))*24))</f>
        <v/>
      </c>
      <c r="J218" s="31" t="str">
        <f aca="false">IF($A218="","",IF($I218&gt;0,1,0))</f>
        <v/>
      </c>
      <c r="K218" s="29" t="str">
        <f aca="false">IF($A218="","",IF(AND($D218&lt;&gt;"",$D218&gt;=$H218,$D218&lt;=Parâmetros!$C$4),$G218,""))</f>
        <v/>
      </c>
      <c r="L218" s="32" t="str">
        <f aca="false">IF($A218="","",IF(SUMPRODUCT(($A$3:$A$302&lt;&gt;"")*($A$3:$A$302=$A218)*($C$3:$C$302&lt;$F218)*($F$3:$F$302&gt;$C218))&gt;1,"Sobrepõe","OK"))</f>
        <v/>
      </c>
    </row>
    <row r="219" customFormat="false" ht="18" hidden="false" customHeight="true" outlineLevel="0" collapsed="false">
      <c r="A219" s="24"/>
      <c r="B219" s="26"/>
      <c r="C219" s="27"/>
      <c r="D219" s="27"/>
      <c r="E219" s="24"/>
      <c r="F219" s="28" t="str">
        <f aca="false">IF($A219="","",IF($D219="",Parâmetros!$C$4,$D219))</f>
        <v/>
      </c>
      <c r="G219" s="29" t="str">
        <f aca="false">IF($A219="","",IF($F219&lt;=$C219,0,($F219-$C219)*24))</f>
        <v/>
      </c>
      <c r="H219" s="30" t="str">
        <f aca="false">IF($A219="","",MAX(Parâmetros!$C$4-Parâmetros!$C$5,N(IFERROR(INDEX(Ativos!$G$3:$G$102,MATCH($A219,Ativos!$A$3:$A$102,0)),0))))</f>
        <v/>
      </c>
      <c r="I219" s="29" t="str">
        <f aca="false">IF($A219="","",MAX(0,(MIN($F219,Parâmetros!$C$4)-MAX($C219,$H219))*24))</f>
        <v/>
      </c>
      <c r="J219" s="31" t="str">
        <f aca="false">IF($A219="","",IF($I219&gt;0,1,0))</f>
        <v/>
      </c>
      <c r="K219" s="29" t="str">
        <f aca="false">IF($A219="","",IF(AND($D219&lt;&gt;"",$D219&gt;=$H219,$D219&lt;=Parâmetros!$C$4),$G219,""))</f>
        <v/>
      </c>
      <c r="L219" s="32" t="str">
        <f aca="false">IF($A219="","",IF(SUMPRODUCT(($A$3:$A$302&lt;&gt;"")*($A$3:$A$302=$A219)*($C$3:$C$302&lt;$F219)*($F$3:$F$302&gt;$C219))&gt;1,"Sobrepõe","OK"))</f>
        <v/>
      </c>
    </row>
    <row r="220" customFormat="false" ht="18" hidden="false" customHeight="true" outlineLevel="0" collapsed="false">
      <c r="A220" s="24"/>
      <c r="B220" s="26"/>
      <c r="C220" s="27"/>
      <c r="D220" s="27"/>
      <c r="E220" s="24"/>
      <c r="F220" s="28" t="str">
        <f aca="false">IF($A220="","",IF($D220="",Parâmetros!$C$4,$D220))</f>
        <v/>
      </c>
      <c r="G220" s="29" t="str">
        <f aca="false">IF($A220="","",IF($F220&lt;=$C220,0,($F220-$C220)*24))</f>
        <v/>
      </c>
      <c r="H220" s="30" t="str">
        <f aca="false">IF($A220="","",MAX(Parâmetros!$C$4-Parâmetros!$C$5,N(IFERROR(INDEX(Ativos!$G$3:$G$102,MATCH($A220,Ativos!$A$3:$A$102,0)),0))))</f>
        <v/>
      </c>
      <c r="I220" s="29" t="str">
        <f aca="false">IF($A220="","",MAX(0,(MIN($F220,Parâmetros!$C$4)-MAX($C220,$H220))*24))</f>
        <v/>
      </c>
      <c r="J220" s="31" t="str">
        <f aca="false">IF($A220="","",IF($I220&gt;0,1,0))</f>
        <v/>
      </c>
      <c r="K220" s="29" t="str">
        <f aca="false">IF($A220="","",IF(AND($D220&lt;&gt;"",$D220&gt;=$H220,$D220&lt;=Parâmetros!$C$4),$G220,""))</f>
        <v/>
      </c>
      <c r="L220" s="32" t="str">
        <f aca="false">IF($A220="","",IF(SUMPRODUCT(($A$3:$A$302&lt;&gt;"")*($A$3:$A$302=$A220)*($C$3:$C$302&lt;$F220)*($F$3:$F$302&gt;$C220))&gt;1,"Sobrepõe","OK"))</f>
        <v/>
      </c>
    </row>
    <row r="221" customFormat="false" ht="18" hidden="false" customHeight="true" outlineLevel="0" collapsed="false">
      <c r="A221" s="24"/>
      <c r="B221" s="26"/>
      <c r="C221" s="27"/>
      <c r="D221" s="27"/>
      <c r="E221" s="24"/>
      <c r="F221" s="28" t="str">
        <f aca="false">IF($A221="","",IF($D221="",Parâmetros!$C$4,$D221))</f>
        <v/>
      </c>
      <c r="G221" s="29" t="str">
        <f aca="false">IF($A221="","",IF($F221&lt;=$C221,0,($F221-$C221)*24))</f>
        <v/>
      </c>
      <c r="H221" s="30" t="str">
        <f aca="false">IF($A221="","",MAX(Parâmetros!$C$4-Parâmetros!$C$5,N(IFERROR(INDEX(Ativos!$G$3:$G$102,MATCH($A221,Ativos!$A$3:$A$102,0)),0))))</f>
        <v/>
      </c>
      <c r="I221" s="29" t="str">
        <f aca="false">IF($A221="","",MAX(0,(MIN($F221,Parâmetros!$C$4)-MAX($C221,$H221))*24))</f>
        <v/>
      </c>
      <c r="J221" s="31" t="str">
        <f aca="false">IF($A221="","",IF($I221&gt;0,1,0))</f>
        <v/>
      </c>
      <c r="K221" s="29" t="str">
        <f aca="false">IF($A221="","",IF(AND($D221&lt;&gt;"",$D221&gt;=$H221,$D221&lt;=Parâmetros!$C$4),$G221,""))</f>
        <v/>
      </c>
      <c r="L221" s="32" t="str">
        <f aca="false">IF($A221="","",IF(SUMPRODUCT(($A$3:$A$302&lt;&gt;"")*($A$3:$A$302=$A221)*($C$3:$C$302&lt;$F221)*($F$3:$F$302&gt;$C221))&gt;1,"Sobrepõe","OK"))</f>
        <v/>
      </c>
    </row>
    <row r="222" customFormat="false" ht="18" hidden="false" customHeight="true" outlineLevel="0" collapsed="false">
      <c r="A222" s="24"/>
      <c r="B222" s="26"/>
      <c r="C222" s="27"/>
      <c r="D222" s="27"/>
      <c r="E222" s="24"/>
      <c r="F222" s="28" t="str">
        <f aca="false">IF($A222="","",IF($D222="",Parâmetros!$C$4,$D222))</f>
        <v/>
      </c>
      <c r="G222" s="29" t="str">
        <f aca="false">IF($A222="","",IF($F222&lt;=$C222,0,($F222-$C222)*24))</f>
        <v/>
      </c>
      <c r="H222" s="30" t="str">
        <f aca="false">IF($A222="","",MAX(Parâmetros!$C$4-Parâmetros!$C$5,N(IFERROR(INDEX(Ativos!$G$3:$G$102,MATCH($A222,Ativos!$A$3:$A$102,0)),0))))</f>
        <v/>
      </c>
      <c r="I222" s="29" t="str">
        <f aca="false">IF($A222="","",MAX(0,(MIN($F222,Parâmetros!$C$4)-MAX($C222,$H222))*24))</f>
        <v/>
      </c>
      <c r="J222" s="31" t="str">
        <f aca="false">IF($A222="","",IF($I222&gt;0,1,0))</f>
        <v/>
      </c>
      <c r="K222" s="29" t="str">
        <f aca="false">IF($A222="","",IF(AND($D222&lt;&gt;"",$D222&gt;=$H222,$D222&lt;=Parâmetros!$C$4),$G222,""))</f>
        <v/>
      </c>
      <c r="L222" s="32" t="str">
        <f aca="false">IF($A222="","",IF(SUMPRODUCT(($A$3:$A$302&lt;&gt;"")*($A$3:$A$302=$A222)*($C$3:$C$302&lt;$F222)*($F$3:$F$302&gt;$C222))&gt;1,"Sobrepõe","OK"))</f>
        <v/>
      </c>
    </row>
    <row r="223" customFormat="false" ht="18" hidden="false" customHeight="true" outlineLevel="0" collapsed="false">
      <c r="A223" s="24"/>
      <c r="B223" s="26"/>
      <c r="C223" s="27"/>
      <c r="D223" s="27"/>
      <c r="E223" s="24"/>
      <c r="F223" s="28" t="str">
        <f aca="false">IF($A223="","",IF($D223="",Parâmetros!$C$4,$D223))</f>
        <v/>
      </c>
      <c r="G223" s="29" t="str">
        <f aca="false">IF($A223="","",IF($F223&lt;=$C223,0,($F223-$C223)*24))</f>
        <v/>
      </c>
      <c r="H223" s="30" t="str">
        <f aca="false">IF($A223="","",MAX(Parâmetros!$C$4-Parâmetros!$C$5,N(IFERROR(INDEX(Ativos!$G$3:$G$102,MATCH($A223,Ativos!$A$3:$A$102,0)),0))))</f>
        <v/>
      </c>
      <c r="I223" s="29" t="str">
        <f aca="false">IF($A223="","",MAX(0,(MIN($F223,Parâmetros!$C$4)-MAX($C223,$H223))*24))</f>
        <v/>
      </c>
      <c r="J223" s="31" t="str">
        <f aca="false">IF($A223="","",IF($I223&gt;0,1,0))</f>
        <v/>
      </c>
      <c r="K223" s="29" t="str">
        <f aca="false">IF($A223="","",IF(AND($D223&lt;&gt;"",$D223&gt;=$H223,$D223&lt;=Parâmetros!$C$4),$G223,""))</f>
        <v/>
      </c>
      <c r="L223" s="32" t="str">
        <f aca="false">IF($A223="","",IF(SUMPRODUCT(($A$3:$A$302&lt;&gt;"")*($A$3:$A$302=$A223)*($C$3:$C$302&lt;$F223)*($F$3:$F$302&gt;$C223))&gt;1,"Sobrepõe","OK"))</f>
        <v/>
      </c>
    </row>
    <row r="224" customFormat="false" ht="18" hidden="false" customHeight="true" outlineLevel="0" collapsed="false">
      <c r="A224" s="24"/>
      <c r="B224" s="26"/>
      <c r="C224" s="27"/>
      <c r="D224" s="27"/>
      <c r="E224" s="24"/>
      <c r="F224" s="28" t="str">
        <f aca="false">IF($A224="","",IF($D224="",Parâmetros!$C$4,$D224))</f>
        <v/>
      </c>
      <c r="G224" s="29" t="str">
        <f aca="false">IF($A224="","",IF($F224&lt;=$C224,0,($F224-$C224)*24))</f>
        <v/>
      </c>
      <c r="H224" s="30" t="str">
        <f aca="false">IF($A224="","",MAX(Parâmetros!$C$4-Parâmetros!$C$5,N(IFERROR(INDEX(Ativos!$G$3:$G$102,MATCH($A224,Ativos!$A$3:$A$102,0)),0))))</f>
        <v/>
      </c>
      <c r="I224" s="29" t="str">
        <f aca="false">IF($A224="","",MAX(0,(MIN($F224,Parâmetros!$C$4)-MAX($C224,$H224))*24))</f>
        <v/>
      </c>
      <c r="J224" s="31" t="str">
        <f aca="false">IF($A224="","",IF($I224&gt;0,1,0))</f>
        <v/>
      </c>
      <c r="K224" s="29" t="str">
        <f aca="false">IF($A224="","",IF(AND($D224&lt;&gt;"",$D224&gt;=$H224,$D224&lt;=Parâmetros!$C$4),$G224,""))</f>
        <v/>
      </c>
      <c r="L224" s="32" t="str">
        <f aca="false">IF($A224="","",IF(SUMPRODUCT(($A$3:$A$302&lt;&gt;"")*($A$3:$A$302=$A224)*($C$3:$C$302&lt;$F224)*($F$3:$F$302&gt;$C224))&gt;1,"Sobrepõe","OK"))</f>
        <v/>
      </c>
    </row>
    <row r="225" customFormat="false" ht="18" hidden="false" customHeight="true" outlineLevel="0" collapsed="false">
      <c r="A225" s="24"/>
      <c r="B225" s="26"/>
      <c r="C225" s="27"/>
      <c r="D225" s="27"/>
      <c r="E225" s="24"/>
      <c r="F225" s="28" t="str">
        <f aca="false">IF($A225="","",IF($D225="",Parâmetros!$C$4,$D225))</f>
        <v/>
      </c>
      <c r="G225" s="29" t="str">
        <f aca="false">IF($A225="","",IF($F225&lt;=$C225,0,($F225-$C225)*24))</f>
        <v/>
      </c>
      <c r="H225" s="30" t="str">
        <f aca="false">IF($A225="","",MAX(Parâmetros!$C$4-Parâmetros!$C$5,N(IFERROR(INDEX(Ativos!$G$3:$G$102,MATCH($A225,Ativos!$A$3:$A$102,0)),0))))</f>
        <v/>
      </c>
      <c r="I225" s="29" t="str">
        <f aca="false">IF($A225="","",MAX(0,(MIN($F225,Parâmetros!$C$4)-MAX($C225,$H225))*24))</f>
        <v/>
      </c>
      <c r="J225" s="31" t="str">
        <f aca="false">IF($A225="","",IF($I225&gt;0,1,0))</f>
        <v/>
      </c>
      <c r="K225" s="29" t="str">
        <f aca="false">IF($A225="","",IF(AND($D225&lt;&gt;"",$D225&gt;=$H225,$D225&lt;=Parâmetros!$C$4),$G225,""))</f>
        <v/>
      </c>
      <c r="L225" s="32" t="str">
        <f aca="false">IF($A225="","",IF(SUMPRODUCT(($A$3:$A$302&lt;&gt;"")*($A$3:$A$302=$A225)*($C$3:$C$302&lt;$F225)*($F$3:$F$302&gt;$C225))&gt;1,"Sobrepõe","OK"))</f>
        <v/>
      </c>
    </row>
    <row r="226" customFormat="false" ht="18" hidden="false" customHeight="true" outlineLevel="0" collapsed="false">
      <c r="A226" s="24"/>
      <c r="B226" s="26"/>
      <c r="C226" s="27"/>
      <c r="D226" s="27"/>
      <c r="E226" s="24"/>
      <c r="F226" s="28" t="str">
        <f aca="false">IF($A226="","",IF($D226="",Parâmetros!$C$4,$D226))</f>
        <v/>
      </c>
      <c r="G226" s="29" t="str">
        <f aca="false">IF($A226="","",IF($F226&lt;=$C226,0,($F226-$C226)*24))</f>
        <v/>
      </c>
      <c r="H226" s="30" t="str">
        <f aca="false">IF($A226="","",MAX(Parâmetros!$C$4-Parâmetros!$C$5,N(IFERROR(INDEX(Ativos!$G$3:$G$102,MATCH($A226,Ativos!$A$3:$A$102,0)),0))))</f>
        <v/>
      </c>
      <c r="I226" s="29" t="str">
        <f aca="false">IF($A226="","",MAX(0,(MIN($F226,Parâmetros!$C$4)-MAX($C226,$H226))*24))</f>
        <v/>
      </c>
      <c r="J226" s="31" t="str">
        <f aca="false">IF($A226="","",IF($I226&gt;0,1,0))</f>
        <v/>
      </c>
      <c r="K226" s="29" t="str">
        <f aca="false">IF($A226="","",IF(AND($D226&lt;&gt;"",$D226&gt;=$H226,$D226&lt;=Parâmetros!$C$4),$G226,""))</f>
        <v/>
      </c>
      <c r="L226" s="32" t="str">
        <f aca="false">IF($A226="","",IF(SUMPRODUCT(($A$3:$A$302&lt;&gt;"")*($A$3:$A$302=$A226)*($C$3:$C$302&lt;$F226)*($F$3:$F$302&gt;$C226))&gt;1,"Sobrepõe","OK"))</f>
        <v/>
      </c>
    </row>
    <row r="227" customFormat="false" ht="18" hidden="false" customHeight="true" outlineLevel="0" collapsed="false">
      <c r="A227" s="24"/>
      <c r="B227" s="26"/>
      <c r="C227" s="27"/>
      <c r="D227" s="27"/>
      <c r="E227" s="24"/>
      <c r="F227" s="28" t="str">
        <f aca="false">IF($A227="","",IF($D227="",Parâmetros!$C$4,$D227))</f>
        <v/>
      </c>
      <c r="G227" s="29" t="str">
        <f aca="false">IF($A227="","",IF($F227&lt;=$C227,0,($F227-$C227)*24))</f>
        <v/>
      </c>
      <c r="H227" s="30" t="str">
        <f aca="false">IF($A227="","",MAX(Parâmetros!$C$4-Parâmetros!$C$5,N(IFERROR(INDEX(Ativos!$G$3:$G$102,MATCH($A227,Ativos!$A$3:$A$102,0)),0))))</f>
        <v/>
      </c>
      <c r="I227" s="29" t="str">
        <f aca="false">IF($A227="","",MAX(0,(MIN($F227,Parâmetros!$C$4)-MAX($C227,$H227))*24))</f>
        <v/>
      </c>
      <c r="J227" s="31" t="str">
        <f aca="false">IF($A227="","",IF($I227&gt;0,1,0))</f>
        <v/>
      </c>
      <c r="K227" s="29" t="str">
        <f aca="false">IF($A227="","",IF(AND($D227&lt;&gt;"",$D227&gt;=$H227,$D227&lt;=Parâmetros!$C$4),$G227,""))</f>
        <v/>
      </c>
      <c r="L227" s="32" t="str">
        <f aca="false">IF($A227="","",IF(SUMPRODUCT(($A$3:$A$302&lt;&gt;"")*($A$3:$A$302=$A227)*($C$3:$C$302&lt;$F227)*($F$3:$F$302&gt;$C227))&gt;1,"Sobrepõe","OK"))</f>
        <v/>
      </c>
    </row>
    <row r="228" customFormat="false" ht="18" hidden="false" customHeight="true" outlineLevel="0" collapsed="false">
      <c r="A228" s="24"/>
      <c r="B228" s="26"/>
      <c r="C228" s="27"/>
      <c r="D228" s="27"/>
      <c r="E228" s="24"/>
      <c r="F228" s="28" t="str">
        <f aca="false">IF($A228="","",IF($D228="",Parâmetros!$C$4,$D228))</f>
        <v/>
      </c>
      <c r="G228" s="29" t="str">
        <f aca="false">IF($A228="","",IF($F228&lt;=$C228,0,($F228-$C228)*24))</f>
        <v/>
      </c>
      <c r="H228" s="30" t="str">
        <f aca="false">IF($A228="","",MAX(Parâmetros!$C$4-Parâmetros!$C$5,N(IFERROR(INDEX(Ativos!$G$3:$G$102,MATCH($A228,Ativos!$A$3:$A$102,0)),0))))</f>
        <v/>
      </c>
      <c r="I228" s="29" t="str">
        <f aca="false">IF($A228="","",MAX(0,(MIN($F228,Parâmetros!$C$4)-MAX($C228,$H228))*24))</f>
        <v/>
      </c>
      <c r="J228" s="31" t="str">
        <f aca="false">IF($A228="","",IF($I228&gt;0,1,0))</f>
        <v/>
      </c>
      <c r="K228" s="29" t="str">
        <f aca="false">IF($A228="","",IF(AND($D228&lt;&gt;"",$D228&gt;=$H228,$D228&lt;=Parâmetros!$C$4),$G228,""))</f>
        <v/>
      </c>
      <c r="L228" s="32" t="str">
        <f aca="false">IF($A228="","",IF(SUMPRODUCT(($A$3:$A$302&lt;&gt;"")*($A$3:$A$302=$A228)*($C$3:$C$302&lt;$F228)*($F$3:$F$302&gt;$C228))&gt;1,"Sobrepõe","OK"))</f>
        <v/>
      </c>
    </row>
    <row r="229" customFormat="false" ht="18" hidden="false" customHeight="true" outlineLevel="0" collapsed="false">
      <c r="A229" s="24"/>
      <c r="B229" s="26"/>
      <c r="C229" s="27"/>
      <c r="D229" s="27"/>
      <c r="E229" s="24"/>
      <c r="F229" s="28" t="str">
        <f aca="false">IF($A229="","",IF($D229="",Parâmetros!$C$4,$D229))</f>
        <v/>
      </c>
      <c r="G229" s="29" t="str">
        <f aca="false">IF($A229="","",IF($F229&lt;=$C229,0,($F229-$C229)*24))</f>
        <v/>
      </c>
      <c r="H229" s="30" t="str">
        <f aca="false">IF($A229="","",MAX(Parâmetros!$C$4-Parâmetros!$C$5,N(IFERROR(INDEX(Ativos!$G$3:$G$102,MATCH($A229,Ativos!$A$3:$A$102,0)),0))))</f>
        <v/>
      </c>
      <c r="I229" s="29" t="str">
        <f aca="false">IF($A229="","",MAX(0,(MIN($F229,Parâmetros!$C$4)-MAX($C229,$H229))*24))</f>
        <v/>
      </c>
      <c r="J229" s="31" t="str">
        <f aca="false">IF($A229="","",IF($I229&gt;0,1,0))</f>
        <v/>
      </c>
      <c r="K229" s="29" t="str">
        <f aca="false">IF($A229="","",IF(AND($D229&lt;&gt;"",$D229&gt;=$H229,$D229&lt;=Parâmetros!$C$4),$G229,""))</f>
        <v/>
      </c>
      <c r="L229" s="32" t="str">
        <f aca="false">IF($A229="","",IF(SUMPRODUCT(($A$3:$A$302&lt;&gt;"")*($A$3:$A$302=$A229)*($C$3:$C$302&lt;$F229)*($F$3:$F$302&gt;$C229))&gt;1,"Sobrepõe","OK"))</f>
        <v/>
      </c>
    </row>
    <row r="230" customFormat="false" ht="18" hidden="false" customHeight="true" outlineLevel="0" collapsed="false">
      <c r="A230" s="24"/>
      <c r="B230" s="26"/>
      <c r="C230" s="27"/>
      <c r="D230" s="27"/>
      <c r="E230" s="24"/>
      <c r="F230" s="28" t="str">
        <f aca="false">IF($A230="","",IF($D230="",Parâmetros!$C$4,$D230))</f>
        <v/>
      </c>
      <c r="G230" s="29" t="str">
        <f aca="false">IF($A230="","",IF($F230&lt;=$C230,0,($F230-$C230)*24))</f>
        <v/>
      </c>
      <c r="H230" s="30" t="str">
        <f aca="false">IF($A230="","",MAX(Parâmetros!$C$4-Parâmetros!$C$5,N(IFERROR(INDEX(Ativos!$G$3:$G$102,MATCH($A230,Ativos!$A$3:$A$102,0)),0))))</f>
        <v/>
      </c>
      <c r="I230" s="29" t="str">
        <f aca="false">IF($A230="","",MAX(0,(MIN($F230,Parâmetros!$C$4)-MAX($C230,$H230))*24))</f>
        <v/>
      </c>
      <c r="J230" s="31" t="str">
        <f aca="false">IF($A230="","",IF($I230&gt;0,1,0))</f>
        <v/>
      </c>
      <c r="K230" s="29" t="str">
        <f aca="false">IF($A230="","",IF(AND($D230&lt;&gt;"",$D230&gt;=$H230,$D230&lt;=Parâmetros!$C$4),$G230,""))</f>
        <v/>
      </c>
      <c r="L230" s="32" t="str">
        <f aca="false">IF($A230="","",IF(SUMPRODUCT(($A$3:$A$302&lt;&gt;"")*($A$3:$A$302=$A230)*($C$3:$C$302&lt;$F230)*($F$3:$F$302&gt;$C230))&gt;1,"Sobrepõe","OK"))</f>
        <v/>
      </c>
    </row>
    <row r="231" customFormat="false" ht="18" hidden="false" customHeight="true" outlineLevel="0" collapsed="false">
      <c r="A231" s="24"/>
      <c r="B231" s="26"/>
      <c r="C231" s="27"/>
      <c r="D231" s="27"/>
      <c r="E231" s="24"/>
      <c r="F231" s="28" t="str">
        <f aca="false">IF($A231="","",IF($D231="",Parâmetros!$C$4,$D231))</f>
        <v/>
      </c>
      <c r="G231" s="29" t="str">
        <f aca="false">IF($A231="","",IF($F231&lt;=$C231,0,($F231-$C231)*24))</f>
        <v/>
      </c>
      <c r="H231" s="30" t="str">
        <f aca="false">IF($A231="","",MAX(Parâmetros!$C$4-Parâmetros!$C$5,N(IFERROR(INDEX(Ativos!$G$3:$G$102,MATCH($A231,Ativos!$A$3:$A$102,0)),0))))</f>
        <v/>
      </c>
      <c r="I231" s="29" t="str">
        <f aca="false">IF($A231="","",MAX(0,(MIN($F231,Parâmetros!$C$4)-MAX($C231,$H231))*24))</f>
        <v/>
      </c>
      <c r="J231" s="31" t="str">
        <f aca="false">IF($A231="","",IF($I231&gt;0,1,0))</f>
        <v/>
      </c>
      <c r="K231" s="29" t="str">
        <f aca="false">IF($A231="","",IF(AND($D231&lt;&gt;"",$D231&gt;=$H231,$D231&lt;=Parâmetros!$C$4),$G231,""))</f>
        <v/>
      </c>
      <c r="L231" s="32" t="str">
        <f aca="false">IF($A231="","",IF(SUMPRODUCT(($A$3:$A$302&lt;&gt;"")*($A$3:$A$302=$A231)*($C$3:$C$302&lt;$F231)*($F$3:$F$302&gt;$C231))&gt;1,"Sobrepõe","OK"))</f>
        <v/>
      </c>
    </row>
    <row r="232" customFormat="false" ht="18" hidden="false" customHeight="true" outlineLevel="0" collapsed="false">
      <c r="A232" s="24"/>
      <c r="B232" s="26"/>
      <c r="C232" s="27"/>
      <c r="D232" s="27"/>
      <c r="E232" s="24"/>
      <c r="F232" s="28" t="str">
        <f aca="false">IF($A232="","",IF($D232="",Parâmetros!$C$4,$D232))</f>
        <v/>
      </c>
      <c r="G232" s="29" t="str">
        <f aca="false">IF($A232="","",IF($F232&lt;=$C232,0,($F232-$C232)*24))</f>
        <v/>
      </c>
      <c r="H232" s="30" t="str">
        <f aca="false">IF($A232="","",MAX(Parâmetros!$C$4-Parâmetros!$C$5,N(IFERROR(INDEX(Ativos!$G$3:$G$102,MATCH($A232,Ativos!$A$3:$A$102,0)),0))))</f>
        <v/>
      </c>
      <c r="I232" s="29" t="str">
        <f aca="false">IF($A232="","",MAX(0,(MIN($F232,Parâmetros!$C$4)-MAX($C232,$H232))*24))</f>
        <v/>
      </c>
      <c r="J232" s="31" t="str">
        <f aca="false">IF($A232="","",IF($I232&gt;0,1,0))</f>
        <v/>
      </c>
      <c r="K232" s="29" t="str">
        <f aca="false">IF($A232="","",IF(AND($D232&lt;&gt;"",$D232&gt;=$H232,$D232&lt;=Parâmetros!$C$4),$G232,""))</f>
        <v/>
      </c>
      <c r="L232" s="32" t="str">
        <f aca="false">IF($A232="","",IF(SUMPRODUCT(($A$3:$A$302&lt;&gt;"")*($A$3:$A$302=$A232)*($C$3:$C$302&lt;$F232)*($F$3:$F$302&gt;$C232))&gt;1,"Sobrepõe","OK"))</f>
        <v/>
      </c>
    </row>
    <row r="233" customFormat="false" ht="18" hidden="false" customHeight="true" outlineLevel="0" collapsed="false">
      <c r="A233" s="24"/>
      <c r="B233" s="26"/>
      <c r="C233" s="27"/>
      <c r="D233" s="27"/>
      <c r="E233" s="24"/>
      <c r="F233" s="28" t="str">
        <f aca="false">IF($A233="","",IF($D233="",Parâmetros!$C$4,$D233))</f>
        <v/>
      </c>
      <c r="G233" s="29" t="str">
        <f aca="false">IF($A233="","",IF($F233&lt;=$C233,0,($F233-$C233)*24))</f>
        <v/>
      </c>
      <c r="H233" s="30" t="str">
        <f aca="false">IF($A233="","",MAX(Parâmetros!$C$4-Parâmetros!$C$5,N(IFERROR(INDEX(Ativos!$G$3:$G$102,MATCH($A233,Ativos!$A$3:$A$102,0)),0))))</f>
        <v/>
      </c>
      <c r="I233" s="29" t="str">
        <f aca="false">IF($A233="","",MAX(0,(MIN($F233,Parâmetros!$C$4)-MAX($C233,$H233))*24))</f>
        <v/>
      </c>
      <c r="J233" s="31" t="str">
        <f aca="false">IF($A233="","",IF($I233&gt;0,1,0))</f>
        <v/>
      </c>
      <c r="K233" s="29" t="str">
        <f aca="false">IF($A233="","",IF(AND($D233&lt;&gt;"",$D233&gt;=$H233,$D233&lt;=Parâmetros!$C$4),$G233,""))</f>
        <v/>
      </c>
      <c r="L233" s="32" t="str">
        <f aca="false">IF($A233="","",IF(SUMPRODUCT(($A$3:$A$302&lt;&gt;"")*($A$3:$A$302=$A233)*($C$3:$C$302&lt;$F233)*($F$3:$F$302&gt;$C233))&gt;1,"Sobrepõe","OK"))</f>
        <v/>
      </c>
    </row>
    <row r="234" customFormat="false" ht="18" hidden="false" customHeight="true" outlineLevel="0" collapsed="false">
      <c r="A234" s="24"/>
      <c r="B234" s="26"/>
      <c r="C234" s="27"/>
      <c r="D234" s="27"/>
      <c r="E234" s="24"/>
      <c r="F234" s="28" t="str">
        <f aca="false">IF($A234="","",IF($D234="",Parâmetros!$C$4,$D234))</f>
        <v/>
      </c>
      <c r="G234" s="29" t="str">
        <f aca="false">IF($A234="","",IF($F234&lt;=$C234,0,($F234-$C234)*24))</f>
        <v/>
      </c>
      <c r="H234" s="30" t="str">
        <f aca="false">IF($A234="","",MAX(Parâmetros!$C$4-Parâmetros!$C$5,N(IFERROR(INDEX(Ativos!$G$3:$G$102,MATCH($A234,Ativos!$A$3:$A$102,0)),0))))</f>
        <v/>
      </c>
      <c r="I234" s="29" t="str">
        <f aca="false">IF($A234="","",MAX(0,(MIN($F234,Parâmetros!$C$4)-MAX($C234,$H234))*24))</f>
        <v/>
      </c>
      <c r="J234" s="31" t="str">
        <f aca="false">IF($A234="","",IF($I234&gt;0,1,0))</f>
        <v/>
      </c>
      <c r="K234" s="29" t="str">
        <f aca="false">IF($A234="","",IF(AND($D234&lt;&gt;"",$D234&gt;=$H234,$D234&lt;=Parâmetros!$C$4),$G234,""))</f>
        <v/>
      </c>
      <c r="L234" s="32" t="str">
        <f aca="false">IF($A234="","",IF(SUMPRODUCT(($A$3:$A$302&lt;&gt;"")*($A$3:$A$302=$A234)*($C$3:$C$302&lt;$F234)*($F$3:$F$302&gt;$C234))&gt;1,"Sobrepõe","OK"))</f>
        <v/>
      </c>
    </row>
    <row r="235" customFormat="false" ht="18" hidden="false" customHeight="true" outlineLevel="0" collapsed="false">
      <c r="A235" s="24"/>
      <c r="B235" s="26"/>
      <c r="C235" s="27"/>
      <c r="D235" s="27"/>
      <c r="E235" s="24"/>
      <c r="F235" s="28" t="str">
        <f aca="false">IF($A235="","",IF($D235="",Parâmetros!$C$4,$D235))</f>
        <v/>
      </c>
      <c r="G235" s="29" t="str">
        <f aca="false">IF($A235="","",IF($F235&lt;=$C235,0,($F235-$C235)*24))</f>
        <v/>
      </c>
      <c r="H235" s="30" t="str">
        <f aca="false">IF($A235="","",MAX(Parâmetros!$C$4-Parâmetros!$C$5,N(IFERROR(INDEX(Ativos!$G$3:$G$102,MATCH($A235,Ativos!$A$3:$A$102,0)),0))))</f>
        <v/>
      </c>
      <c r="I235" s="29" t="str">
        <f aca="false">IF($A235="","",MAX(0,(MIN($F235,Parâmetros!$C$4)-MAX($C235,$H235))*24))</f>
        <v/>
      </c>
      <c r="J235" s="31" t="str">
        <f aca="false">IF($A235="","",IF($I235&gt;0,1,0))</f>
        <v/>
      </c>
      <c r="K235" s="29" t="str">
        <f aca="false">IF($A235="","",IF(AND($D235&lt;&gt;"",$D235&gt;=$H235,$D235&lt;=Parâmetros!$C$4),$G235,""))</f>
        <v/>
      </c>
      <c r="L235" s="32" t="str">
        <f aca="false">IF($A235="","",IF(SUMPRODUCT(($A$3:$A$302&lt;&gt;"")*($A$3:$A$302=$A235)*($C$3:$C$302&lt;$F235)*($F$3:$F$302&gt;$C235))&gt;1,"Sobrepõe","OK"))</f>
        <v/>
      </c>
    </row>
    <row r="236" customFormat="false" ht="18" hidden="false" customHeight="true" outlineLevel="0" collapsed="false">
      <c r="A236" s="24"/>
      <c r="B236" s="26"/>
      <c r="C236" s="27"/>
      <c r="D236" s="27"/>
      <c r="E236" s="24"/>
      <c r="F236" s="28" t="str">
        <f aca="false">IF($A236="","",IF($D236="",Parâmetros!$C$4,$D236))</f>
        <v/>
      </c>
      <c r="G236" s="29" t="str">
        <f aca="false">IF($A236="","",IF($F236&lt;=$C236,0,($F236-$C236)*24))</f>
        <v/>
      </c>
      <c r="H236" s="30" t="str">
        <f aca="false">IF($A236="","",MAX(Parâmetros!$C$4-Parâmetros!$C$5,N(IFERROR(INDEX(Ativos!$G$3:$G$102,MATCH($A236,Ativos!$A$3:$A$102,0)),0))))</f>
        <v/>
      </c>
      <c r="I236" s="29" t="str">
        <f aca="false">IF($A236="","",MAX(0,(MIN($F236,Parâmetros!$C$4)-MAX($C236,$H236))*24))</f>
        <v/>
      </c>
      <c r="J236" s="31" t="str">
        <f aca="false">IF($A236="","",IF($I236&gt;0,1,0))</f>
        <v/>
      </c>
      <c r="K236" s="29" t="str">
        <f aca="false">IF($A236="","",IF(AND($D236&lt;&gt;"",$D236&gt;=$H236,$D236&lt;=Parâmetros!$C$4),$G236,""))</f>
        <v/>
      </c>
      <c r="L236" s="32" t="str">
        <f aca="false">IF($A236="","",IF(SUMPRODUCT(($A$3:$A$302&lt;&gt;"")*($A$3:$A$302=$A236)*($C$3:$C$302&lt;$F236)*($F$3:$F$302&gt;$C236))&gt;1,"Sobrepõe","OK"))</f>
        <v/>
      </c>
    </row>
    <row r="237" customFormat="false" ht="18" hidden="false" customHeight="true" outlineLevel="0" collapsed="false">
      <c r="A237" s="24"/>
      <c r="B237" s="26"/>
      <c r="C237" s="27"/>
      <c r="D237" s="27"/>
      <c r="E237" s="24"/>
      <c r="F237" s="28" t="str">
        <f aca="false">IF($A237="","",IF($D237="",Parâmetros!$C$4,$D237))</f>
        <v/>
      </c>
      <c r="G237" s="29" t="str">
        <f aca="false">IF($A237="","",IF($F237&lt;=$C237,0,($F237-$C237)*24))</f>
        <v/>
      </c>
      <c r="H237" s="30" t="str">
        <f aca="false">IF($A237="","",MAX(Parâmetros!$C$4-Parâmetros!$C$5,N(IFERROR(INDEX(Ativos!$G$3:$G$102,MATCH($A237,Ativos!$A$3:$A$102,0)),0))))</f>
        <v/>
      </c>
      <c r="I237" s="29" t="str">
        <f aca="false">IF($A237="","",MAX(0,(MIN($F237,Parâmetros!$C$4)-MAX($C237,$H237))*24))</f>
        <v/>
      </c>
      <c r="J237" s="31" t="str">
        <f aca="false">IF($A237="","",IF($I237&gt;0,1,0))</f>
        <v/>
      </c>
      <c r="K237" s="29" t="str">
        <f aca="false">IF($A237="","",IF(AND($D237&lt;&gt;"",$D237&gt;=$H237,$D237&lt;=Parâmetros!$C$4),$G237,""))</f>
        <v/>
      </c>
      <c r="L237" s="32" t="str">
        <f aca="false">IF($A237="","",IF(SUMPRODUCT(($A$3:$A$302&lt;&gt;"")*($A$3:$A$302=$A237)*($C$3:$C$302&lt;$F237)*($F$3:$F$302&gt;$C237))&gt;1,"Sobrepõe","OK"))</f>
        <v/>
      </c>
    </row>
    <row r="238" customFormat="false" ht="18" hidden="false" customHeight="true" outlineLevel="0" collapsed="false">
      <c r="A238" s="24"/>
      <c r="B238" s="26"/>
      <c r="C238" s="27"/>
      <c r="D238" s="27"/>
      <c r="E238" s="24"/>
      <c r="F238" s="28" t="str">
        <f aca="false">IF($A238="","",IF($D238="",Parâmetros!$C$4,$D238))</f>
        <v/>
      </c>
      <c r="G238" s="29" t="str">
        <f aca="false">IF($A238="","",IF($F238&lt;=$C238,0,($F238-$C238)*24))</f>
        <v/>
      </c>
      <c r="H238" s="30" t="str">
        <f aca="false">IF($A238="","",MAX(Parâmetros!$C$4-Parâmetros!$C$5,N(IFERROR(INDEX(Ativos!$G$3:$G$102,MATCH($A238,Ativos!$A$3:$A$102,0)),0))))</f>
        <v/>
      </c>
      <c r="I238" s="29" t="str">
        <f aca="false">IF($A238="","",MAX(0,(MIN($F238,Parâmetros!$C$4)-MAX($C238,$H238))*24))</f>
        <v/>
      </c>
      <c r="J238" s="31" t="str">
        <f aca="false">IF($A238="","",IF($I238&gt;0,1,0))</f>
        <v/>
      </c>
      <c r="K238" s="29" t="str">
        <f aca="false">IF($A238="","",IF(AND($D238&lt;&gt;"",$D238&gt;=$H238,$D238&lt;=Parâmetros!$C$4),$G238,""))</f>
        <v/>
      </c>
      <c r="L238" s="32" t="str">
        <f aca="false">IF($A238="","",IF(SUMPRODUCT(($A$3:$A$302&lt;&gt;"")*($A$3:$A$302=$A238)*($C$3:$C$302&lt;$F238)*($F$3:$F$302&gt;$C238))&gt;1,"Sobrepõe","OK"))</f>
        <v/>
      </c>
    </row>
    <row r="239" customFormat="false" ht="18" hidden="false" customHeight="true" outlineLevel="0" collapsed="false">
      <c r="A239" s="24"/>
      <c r="B239" s="26"/>
      <c r="C239" s="27"/>
      <c r="D239" s="27"/>
      <c r="E239" s="24"/>
      <c r="F239" s="28" t="str">
        <f aca="false">IF($A239="","",IF($D239="",Parâmetros!$C$4,$D239))</f>
        <v/>
      </c>
      <c r="G239" s="29" t="str">
        <f aca="false">IF($A239="","",IF($F239&lt;=$C239,0,($F239-$C239)*24))</f>
        <v/>
      </c>
      <c r="H239" s="30" t="str">
        <f aca="false">IF($A239="","",MAX(Parâmetros!$C$4-Parâmetros!$C$5,N(IFERROR(INDEX(Ativos!$G$3:$G$102,MATCH($A239,Ativos!$A$3:$A$102,0)),0))))</f>
        <v/>
      </c>
      <c r="I239" s="29" t="str">
        <f aca="false">IF($A239="","",MAX(0,(MIN($F239,Parâmetros!$C$4)-MAX($C239,$H239))*24))</f>
        <v/>
      </c>
      <c r="J239" s="31" t="str">
        <f aca="false">IF($A239="","",IF($I239&gt;0,1,0))</f>
        <v/>
      </c>
      <c r="K239" s="29" t="str">
        <f aca="false">IF($A239="","",IF(AND($D239&lt;&gt;"",$D239&gt;=$H239,$D239&lt;=Parâmetros!$C$4),$G239,""))</f>
        <v/>
      </c>
      <c r="L239" s="32" t="str">
        <f aca="false">IF($A239="","",IF(SUMPRODUCT(($A$3:$A$302&lt;&gt;"")*($A$3:$A$302=$A239)*($C$3:$C$302&lt;$F239)*($F$3:$F$302&gt;$C239))&gt;1,"Sobrepõe","OK"))</f>
        <v/>
      </c>
    </row>
    <row r="240" customFormat="false" ht="18" hidden="false" customHeight="true" outlineLevel="0" collapsed="false">
      <c r="A240" s="24"/>
      <c r="B240" s="26"/>
      <c r="C240" s="27"/>
      <c r="D240" s="27"/>
      <c r="E240" s="24"/>
      <c r="F240" s="28" t="str">
        <f aca="false">IF($A240="","",IF($D240="",Parâmetros!$C$4,$D240))</f>
        <v/>
      </c>
      <c r="G240" s="29" t="str">
        <f aca="false">IF($A240="","",IF($F240&lt;=$C240,0,($F240-$C240)*24))</f>
        <v/>
      </c>
      <c r="H240" s="30" t="str">
        <f aca="false">IF($A240="","",MAX(Parâmetros!$C$4-Parâmetros!$C$5,N(IFERROR(INDEX(Ativos!$G$3:$G$102,MATCH($A240,Ativos!$A$3:$A$102,0)),0))))</f>
        <v/>
      </c>
      <c r="I240" s="29" t="str">
        <f aca="false">IF($A240="","",MAX(0,(MIN($F240,Parâmetros!$C$4)-MAX($C240,$H240))*24))</f>
        <v/>
      </c>
      <c r="J240" s="31" t="str">
        <f aca="false">IF($A240="","",IF($I240&gt;0,1,0))</f>
        <v/>
      </c>
      <c r="K240" s="29" t="str">
        <f aca="false">IF($A240="","",IF(AND($D240&lt;&gt;"",$D240&gt;=$H240,$D240&lt;=Parâmetros!$C$4),$G240,""))</f>
        <v/>
      </c>
      <c r="L240" s="32" t="str">
        <f aca="false">IF($A240="","",IF(SUMPRODUCT(($A$3:$A$302&lt;&gt;"")*($A$3:$A$302=$A240)*($C$3:$C$302&lt;$F240)*($F$3:$F$302&gt;$C240))&gt;1,"Sobrepõe","OK"))</f>
        <v/>
      </c>
    </row>
    <row r="241" customFormat="false" ht="18" hidden="false" customHeight="true" outlineLevel="0" collapsed="false">
      <c r="A241" s="24"/>
      <c r="B241" s="26"/>
      <c r="C241" s="27"/>
      <c r="D241" s="27"/>
      <c r="E241" s="24"/>
      <c r="F241" s="28" t="str">
        <f aca="false">IF($A241="","",IF($D241="",Parâmetros!$C$4,$D241))</f>
        <v/>
      </c>
      <c r="G241" s="29" t="str">
        <f aca="false">IF($A241="","",IF($F241&lt;=$C241,0,($F241-$C241)*24))</f>
        <v/>
      </c>
      <c r="H241" s="30" t="str">
        <f aca="false">IF($A241="","",MAX(Parâmetros!$C$4-Parâmetros!$C$5,N(IFERROR(INDEX(Ativos!$G$3:$G$102,MATCH($A241,Ativos!$A$3:$A$102,0)),0))))</f>
        <v/>
      </c>
      <c r="I241" s="29" t="str">
        <f aca="false">IF($A241="","",MAX(0,(MIN($F241,Parâmetros!$C$4)-MAX($C241,$H241))*24))</f>
        <v/>
      </c>
      <c r="J241" s="31" t="str">
        <f aca="false">IF($A241="","",IF($I241&gt;0,1,0))</f>
        <v/>
      </c>
      <c r="K241" s="29" t="str">
        <f aca="false">IF($A241="","",IF(AND($D241&lt;&gt;"",$D241&gt;=$H241,$D241&lt;=Parâmetros!$C$4),$G241,""))</f>
        <v/>
      </c>
      <c r="L241" s="32" t="str">
        <f aca="false">IF($A241="","",IF(SUMPRODUCT(($A$3:$A$302&lt;&gt;"")*($A$3:$A$302=$A241)*($C$3:$C$302&lt;$F241)*($F$3:$F$302&gt;$C241))&gt;1,"Sobrepõe","OK"))</f>
        <v/>
      </c>
    </row>
    <row r="242" customFormat="false" ht="18" hidden="false" customHeight="true" outlineLevel="0" collapsed="false">
      <c r="A242" s="24"/>
      <c r="B242" s="26"/>
      <c r="C242" s="27"/>
      <c r="D242" s="27"/>
      <c r="E242" s="24"/>
      <c r="F242" s="28" t="str">
        <f aca="false">IF($A242="","",IF($D242="",Parâmetros!$C$4,$D242))</f>
        <v/>
      </c>
      <c r="G242" s="29" t="str">
        <f aca="false">IF($A242="","",IF($F242&lt;=$C242,0,($F242-$C242)*24))</f>
        <v/>
      </c>
      <c r="H242" s="30" t="str">
        <f aca="false">IF($A242="","",MAX(Parâmetros!$C$4-Parâmetros!$C$5,N(IFERROR(INDEX(Ativos!$G$3:$G$102,MATCH($A242,Ativos!$A$3:$A$102,0)),0))))</f>
        <v/>
      </c>
      <c r="I242" s="29" t="str">
        <f aca="false">IF($A242="","",MAX(0,(MIN($F242,Parâmetros!$C$4)-MAX($C242,$H242))*24))</f>
        <v/>
      </c>
      <c r="J242" s="31" t="str">
        <f aca="false">IF($A242="","",IF($I242&gt;0,1,0))</f>
        <v/>
      </c>
      <c r="K242" s="29" t="str">
        <f aca="false">IF($A242="","",IF(AND($D242&lt;&gt;"",$D242&gt;=$H242,$D242&lt;=Parâmetros!$C$4),$G242,""))</f>
        <v/>
      </c>
      <c r="L242" s="32" t="str">
        <f aca="false">IF($A242="","",IF(SUMPRODUCT(($A$3:$A$302&lt;&gt;"")*($A$3:$A$302=$A242)*($C$3:$C$302&lt;$F242)*($F$3:$F$302&gt;$C242))&gt;1,"Sobrepõe","OK"))</f>
        <v/>
      </c>
    </row>
    <row r="243" customFormat="false" ht="18" hidden="false" customHeight="true" outlineLevel="0" collapsed="false">
      <c r="A243" s="24"/>
      <c r="B243" s="26"/>
      <c r="C243" s="27"/>
      <c r="D243" s="27"/>
      <c r="E243" s="24"/>
      <c r="F243" s="28" t="str">
        <f aca="false">IF($A243="","",IF($D243="",Parâmetros!$C$4,$D243))</f>
        <v/>
      </c>
      <c r="G243" s="29" t="str">
        <f aca="false">IF($A243="","",IF($F243&lt;=$C243,0,($F243-$C243)*24))</f>
        <v/>
      </c>
      <c r="H243" s="30" t="str">
        <f aca="false">IF($A243="","",MAX(Parâmetros!$C$4-Parâmetros!$C$5,N(IFERROR(INDEX(Ativos!$G$3:$G$102,MATCH($A243,Ativos!$A$3:$A$102,0)),0))))</f>
        <v/>
      </c>
      <c r="I243" s="29" t="str">
        <f aca="false">IF($A243="","",MAX(0,(MIN($F243,Parâmetros!$C$4)-MAX($C243,$H243))*24))</f>
        <v/>
      </c>
      <c r="J243" s="31" t="str">
        <f aca="false">IF($A243="","",IF($I243&gt;0,1,0))</f>
        <v/>
      </c>
      <c r="K243" s="29" t="str">
        <f aca="false">IF($A243="","",IF(AND($D243&lt;&gt;"",$D243&gt;=$H243,$D243&lt;=Parâmetros!$C$4),$G243,""))</f>
        <v/>
      </c>
      <c r="L243" s="32" t="str">
        <f aca="false">IF($A243="","",IF(SUMPRODUCT(($A$3:$A$302&lt;&gt;"")*($A$3:$A$302=$A243)*($C$3:$C$302&lt;$F243)*($F$3:$F$302&gt;$C243))&gt;1,"Sobrepõe","OK"))</f>
        <v/>
      </c>
    </row>
    <row r="244" customFormat="false" ht="18" hidden="false" customHeight="true" outlineLevel="0" collapsed="false">
      <c r="A244" s="24"/>
      <c r="B244" s="26"/>
      <c r="C244" s="27"/>
      <c r="D244" s="27"/>
      <c r="E244" s="24"/>
      <c r="F244" s="28" t="str">
        <f aca="false">IF($A244="","",IF($D244="",Parâmetros!$C$4,$D244))</f>
        <v/>
      </c>
      <c r="G244" s="29" t="str">
        <f aca="false">IF($A244="","",IF($F244&lt;=$C244,0,($F244-$C244)*24))</f>
        <v/>
      </c>
      <c r="H244" s="30" t="str">
        <f aca="false">IF($A244="","",MAX(Parâmetros!$C$4-Parâmetros!$C$5,N(IFERROR(INDEX(Ativos!$G$3:$G$102,MATCH($A244,Ativos!$A$3:$A$102,0)),0))))</f>
        <v/>
      </c>
      <c r="I244" s="29" t="str">
        <f aca="false">IF($A244="","",MAX(0,(MIN($F244,Parâmetros!$C$4)-MAX($C244,$H244))*24))</f>
        <v/>
      </c>
      <c r="J244" s="31" t="str">
        <f aca="false">IF($A244="","",IF($I244&gt;0,1,0))</f>
        <v/>
      </c>
      <c r="K244" s="29" t="str">
        <f aca="false">IF($A244="","",IF(AND($D244&lt;&gt;"",$D244&gt;=$H244,$D244&lt;=Parâmetros!$C$4),$G244,""))</f>
        <v/>
      </c>
      <c r="L244" s="32" t="str">
        <f aca="false">IF($A244="","",IF(SUMPRODUCT(($A$3:$A$302&lt;&gt;"")*($A$3:$A$302=$A244)*($C$3:$C$302&lt;$F244)*($F$3:$F$302&gt;$C244))&gt;1,"Sobrepõe","OK"))</f>
        <v/>
      </c>
    </row>
    <row r="245" customFormat="false" ht="18" hidden="false" customHeight="true" outlineLevel="0" collapsed="false">
      <c r="A245" s="24"/>
      <c r="B245" s="26"/>
      <c r="C245" s="27"/>
      <c r="D245" s="27"/>
      <c r="E245" s="24"/>
      <c r="F245" s="28" t="str">
        <f aca="false">IF($A245="","",IF($D245="",Parâmetros!$C$4,$D245))</f>
        <v/>
      </c>
      <c r="G245" s="29" t="str">
        <f aca="false">IF($A245="","",IF($F245&lt;=$C245,0,($F245-$C245)*24))</f>
        <v/>
      </c>
      <c r="H245" s="30" t="str">
        <f aca="false">IF($A245="","",MAX(Parâmetros!$C$4-Parâmetros!$C$5,N(IFERROR(INDEX(Ativos!$G$3:$G$102,MATCH($A245,Ativos!$A$3:$A$102,0)),0))))</f>
        <v/>
      </c>
      <c r="I245" s="29" t="str">
        <f aca="false">IF($A245="","",MAX(0,(MIN($F245,Parâmetros!$C$4)-MAX($C245,$H245))*24))</f>
        <v/>
      </c>
      <c r="J245" s="31" t="str">
        <f aca="false">IF($A245="","",IF($I245&gt;0,1,0))</f>
        <v/>
      </c>
      <c r="K245" s="29" t="str">
        <f aca="false">IF($A245="","",IF(AND($D245&lt;&gt;"",$D245&gt;=$H245,$D245&lt;=Parâmetros!$C$4),$G245,""))</f>
        <v/>
      </c>
      <c r="L245" s="32" t="str">
        <f aca="false">IF($A245="","",IF(SUMPRODUCT(($A$3:$A$302&lt;&gt;"")*($A$3:$A$302=$A245)*($C$3:$C$302&lt;$F245)*($F$3:$F$302&gt;$C245))&gt;1,"Sobrepõe","OK"))</f>
        <v/>
      </c>
    </row>
    <row r="246" customFormat="false" ht="18" hidden="false" customHeight="true" outlineLevel="0" collapsed="false">
      <c r="A246" s="24"/>
      <c r="B246" s="26"/>
      <c r="C246" s="27"/>
      <c r="D246" s="27"/>
      <c r="E246" s="24"/>
      <c r="F246" s="28" t="str">
        <f aca="false">IF($A246="","",IF($D246="",Parâmetros!$C$4,$D246))</f>
        <v/>
      </c>
      <c r="G246" s="29" t="str">
        <f aca="false">IF($A246="","",IF($F246&lt;=$C246,0,($F246-$C246)*24))</f>
        <v/>
      </c>
      <c r="H246" s="30" t="str">
        <f aca="false">IF($A246="","",MAX(Parâmetros!$C$4-Parâmetros!$C$5,N(IFERROR(INDEX(Ativos!$G$3:$G$102,MATCH($A246,Ativos!$A$3:$A$102,0)),0))))</f>
        <v/>
      </c>
      <c r="I246" s="29" t="str">
        <f aca="false">IF($A246="","",MAX(0,(MIN($F246,Parâmetros!$C$4)-MAX($C246,$H246))*24))</f>
        <v/>
      </c>
      <c r="J246" s="31" t="str">
        <f aca="false">IF($A246="","",IF($I246&gt;0,1,0))</f>
        <v/>
      </c>
      <c r="K246" s="29" t="str">
        <f aca="false">IF($A246="","",IF(AND($D246&lt;&gt;"",$D246&gt;=$H246,$D246&lt;=Parâmetros!$C$4),$G246,""))</f>
        <v/>
      </c>
      <c r="L246" s="32" t="str">
        <f aca="false">IF($A246="","",IF(SUMPRODUCT(($A$3:$A$302&lt;&gt;"")*($A$3:$A$302=$A246)*($C$3:$C$302&lt;$F246)*($F$3:$F$302&gt;$C246))&gt;1,"Sobrepõe","OK"))</f>
        <v/>
      </c>
    </row>
    <row r="247" customFormat="false" ht="18" hidden="false" customHeight="true" outlineLevel="0" collapsed="false">
      <c r="A247" s="24"/>
      <c r="B247" s="26"/>
      <c r="C247" s="27"/>
      <c r="D247" s="27"/>
      <c r="E247" s="24"/>
      <c r="F247" s="28" t="str">
        <f aca="false">IF($A247="","",IF($D247="",Parâmetros!$C$4,$D247))</f>
        <v/>
      </c>
      <c r="G247" s="29" t="str">
        <f aca="false">IF($A247="","",IF($F247&lt;=$C247,0,($F247-$C247)*24))</f>
        <v/>
      </c>
      <c r="H247" s="30" t="str">
        <f aca="false">IF($A247="","",MAX(Parâmetros!$C$4-Parâmetros!$C$5,N(IFERROR(INDEX(Ativos!$G$3:$G$102,MATCH($A247,Ativos!$A$3:$A$102,0)),0))))</f>
        <v/>
      </c>
      <c r="I247" s="29" t="str">
        <f aca="false">IF($A247="","",MAX(0,(MIN($F247,Parâmetros!$C$4)-MAX($C247,$H247))*24))</f>
        <v/>
      </c>
      <c r="J247" s="31" t="str">
        <f aca="false">IF($A247="","",IF($I247&gt;0,1,0))</f>
        <v/>
      </c>
      <c r="K247" s="29" t="str">
        <f aca="false">IF($A247="","",IF(AND($D247&lt;&gt;"",$D247&gt;=$H247,$D247&lt;=Parâmetros!$C$4),$G247,""))</f>
        <v/>
      </c>
      <c r="L247" s="32" t="str">
        <f aca="false">IF($A247="","",IF(SUMPRODUCT(($A$3:$A$302&lt;&gt;"")*($A$3:$A$302=$A247)*($C$3:$C$302&lt;$F247)*($F$3:$F$302&gt;$C247))&gt;1,"Sobrepõe","OK"))</f>
        <v/>
      </c>
    </row>
    <row r="248" customFormat="false" ht="18" hidden="false" customHeight="true" outlineLevel="0" collapsed="false">
      <c r="A248" s="24"/>
      <c r="B248" s="26"/>
      <c r="C248" s="27"/>
      <c r="D248" s="27"/>
      <c r="E248" s="24"/>
      <c r="F248" s="28" t="str">
        <f aca="false">IF($A248="","",IF($D248="",Parâmetros!$C$4,$D248))</f>
        <v/>
      </c>
      <c r="G248" s="29" t="str">
        <f aca="false">IF($A248="","",IF($F248&lt;=$C248,0,($F248-$C248)*24))</f>
        <v/>
      </c>
      <c r="H248" s="30" t="str">
        <f aca="false">IF($A248="","",MAX(Parâmetros!$C$4-Parâmetros!$C$5,N(IFERROR(INDEX(Ativos!$G$3:$G$102,MATCH($A248,Ativos!$A$3:$A$102,0)),0))))</f>
        <v/>
      </c>
      <c r="I248" s="29" t="str">
        <f aca="false">IF($A248="","",MAX(0,(MIN($F248,Parâmetros!$C$4)-MAX($C248,$H248))*24))</f>
        <v/>
      </c>
      <c r="J248" s="31" t="str">
        <f aca="false">IF($A248="","",IF($I248&gt;0,1,0))</f>
        <v/>
      </c>
      <c r="K248" s="29" t="str">
        <f aca="false">IF($A248="","",IF(AND($D248&lt;&gt;"",$D248&gt;=$H248,$D248&lt;=Parâmetros!$C$4),$G248,""))</f>
        <v/>
      </c>
      <c r="L248" s="32" t="str">
        <f aca="false">IF($A248="","",IF(SUMPRODUCT(($A$3:$A$302&lt;&gt;"")*($A$3:$A$302=$A248)*($C$3:$C$302&lt;$F248)*($F$3:$F$302&gt;$C248))&gt;1,"Sobrepõe","OK"))</f>
        <v/>
      </c>
    </row>
    <row r="249" customFormat="false" ht="18" hidden="false" customHeight="true" outlineLevel="0" collapsed="false">
      <c r="A249" s="24"/>
      <c r="B249" s="26"/>
      <c r="C249" s="27"/>
      <c r="D249" s="27"/>
      <c r="E249" s="24"/>
      <c r="F249" s="28" t="str">
        <f aca="false">IF($A249="","",IF($D249="",Parâmetros!$C$4,$D249))</f>
        <v/>
      </c>
      <c r="G249" s="29" t="str">
        <f aca="false">IF($A249="","",IF($F249&lt;=$C249,0,($F249-$C249)*24))</f>
        <v/>
      </c>
      <c r="H249" s="30" t="str">
        <f aca="false">IF($A249="","",MAX(Parâmetros!$C$4-Parâmetros!$C$5,N(IFERROR(INDEX(Ativos!$G$3:$G$102,MATCH($A249,Ativos!$A$3:$A$102,0)),0))))</f>
        <v/>
      </c>
      <c r="I249" s="29" t="str">
        <f aca="false">IF($A249="","",MAX(0,(MIN($F249,Parâmetros!$C$4)-MAX($C249,$H249))*24))</f>
        <v/>
      </c>
      <c r="J249" s="31" t="str">
        <f aca="false">IF($A249="","",IF($I249&gt;0,1,0))</f>
        <v/>
      </c>
      <c r="K249" s="29" t="str">
        <f aca="false">IF($A249="","",IF(AND($D249&lt;&gt;"",$D249&gt;=$H249,$D249&lt;=Parâmetros!$C$4),$G249,""))</f>
        <v/>
      </c>
      <c r="L249" s="32" t="str">
        <f aca="false">IF($A249="","",IF(SUMPRODUCT(($A$3:$A$302&lt;&gt;"")*($A$3:$A$302=$A249)*($C$3:$C$302&lt;$F249)*($F$3:$F$302&gt;$C249))&gt;1,"Sobrepõe","OK"))</f>
        <v/>
      </c>
    </row>
    <row r="250" customFormat="false" ht="18" hidden="false" customHeight="true" outlineLevel="0" collapsed="false">
      <c r="A250" s="24"/>
      <c r="B250" s="26"/>
      <c r="C250" s="27"/>
      <c r="D250" s="27"/>
      <c r="E250" s="24"/>
      <c r="F250" s="28" t="str">
        <f aca="false">IF($A250="","",IF($D250="",Parâmetros!$C$4,$D250))</f>
        <v/>
      </c>
      <c r="G250" s="29" t="str">
        <f aca="false">IF($A250="","",IF($F250&lt;=$C250,0,($F250-$C250)*24))</f>
        <v/>
      </c>
      <c r="H250" s="30" t="str">
        <f aca="false">IF($A250="","",MAX(Parâmetros!$C$4-Parâmetros!$C$5,N(IFERROR(INDEX(Ativos!$G$3:$G$102,MATCH($A250,Ativos!$A$3:$A$102,0)),0))))</f>
        <v/>
      </c>
      <c r="I250" s="29" t="str">
        <f aca="false">IF($A250="","",MAX(0,(MIN($F250,Parâmetros!$C$4)-MAX($C250,$H250))*24))</f>
        <v/>
      </c>
      <c r="J250" s="31" t="str">
        <f aca="false">IF($A250="","",IF($I250&gt;0,1,0))</f>
        <v/>
      </c>
      <c r="K250" s="29" t="str">
        <f aca="false">IF($A250="","",IF(AND($D250&lt;&gt;"",$D250&gt;=$H250,$D250&lt;=Parâmetros!$C$4),$G250,""))</f>
        <v/>
      </c>
      <c r="L250" s="32" t="str">
        <f aca="false">IF($A250="","",IF(SUMPRODUCT(($A$3:$A$302&lt;&gt;"")*($A$3:$A$302=$A250)*($C$3:$C$302&lt;$F250)*($F$3:$F$302&gt;$C250))&gt;1,"Sobrepõe","OK"))</f>
        <v/>
      </c>
    </row>
    <row r="251" customFormat="false" ht="18" hidden="false" customHeight="true" outlineLevel="0" collapsed="false">
      <c r="A251" s="24"/>
      <c r="B251" s="26"/>
      <c r="C251" s="27"/>
      <c r="D251" s="27"/>
      <c r="E251" s="24"/>
      <c r="F251" s="28" t="str">
        <f aca="false">IF($A251="","",IF($D251="",Parâmetros!$C$4,$D251))</f>
        <v/>
      </c>
      <c r="G251" s="29" t="str">
        <f aca="false">IF($A251="","",IF($F251&lt;=$C251,0,($F251-$C251)*24))</f>
        <v/>
      </c>
      <c r="H251" s="30" t="str">
        <f aca="false">IF($A251="","",MAX(Parâmetros!$C$4-Parâmetros!$C$5,N(IFERROR(INDEX(Ativos!$G$3:$G$102,MATCH($A251,Ativos!$A$3:$A$102,0)),0))))</f>
        <v/>
      </c>
      <c r="I251" s="29" t="str">
        <f aca="false">IF($A251="","",MAX(0,(MIN($F251,Parâmetros!$C$4)-MAX($C251,$H251))*24))</f>
        <v/>
      </c>
      <c r="J251" s="31" t="str">
        <f aca="false">IF($A251="","",IF($I251&gt;0,1,0))</f>
        <v/>
      </c>
      <c r="K251" s="29" t="str">
        <f aca="false">IF($A251="","",IF(AND($D251&lt;&gt;"",$D251&gt;=$H251,$D251&lt;=Parâmetros!$C$4),$G251,""))</f>
        <v/>
      </c>
      <c r="L251" s="32" t="str">
        <f aca="false">IF($A251="","",IF(SUMPRODUCT(($A$3:$A$302&lt;&gt;"")*($A$3:$A$302=$A251)*($C$3:$C$302&lt;$F251)*($F$3:$F$302&gt;$C251))&gt;1,"Sobrepõe","OK"))</f>
        <v/>
      </c>
    </row>
    <row r="252" customFormat="false" ht="18" hidden="false" customHeight="true" outlineLevel="0" collapsed="false">
      <c r="A252" s="24"/>
      <c r="B252" s="26"/>
      <c r="C252" s="27"/>
      <c r="D252" s="27"/>
      <c r="E252" s="24"/>
      <c r="F252" s="28" t="str">
        <f aca="false">IF($A252="","",IF($D252="",Parâmetros!$C$4,$D252))</f>
        <v/>
      </c>
      <c r="G252" s="29" t="str">
        <f aca="false">IF($A252="","",IF($F252&lt;=$C252,0,($F252-$C252)*24))</f>
        <v/>
      </c>
      <c r="H252" s="30" t="str">
        <f aca="false">IF($A252="","",MAX(Parâmetros!$C$4-Parâmetros!$C$5,N(IFERROR(INDEX(Ativos!$G$3:$G$102,MATCH($A252,Ativos!$A$3:$A$102,0)),0))))</f>
        <v/>
      </c>
      <c r="I252" s="29" t="str">
        <f aca="false">IF($A252="","",MAX(0,(MIN($F252,Parâmetros!$C$4)-MAX($C252,$H252))*24))</f>
        <v/>
      </c>
      <c r="J252" s="31" t="str">
        <f aca="false">IF($A252="","",IF($I252&gt;0,1,0))</f>
        <v/>
      </c>
      <c r="K252" s="29" t="str">
        <f aca="false">IF($A252="","",IF(AND($D252&lt;&gt;"",$D252&gt;=$H252,$D252&lt;=Parâmetros!$C$4),$G252,""))</f>
        <v/>
      </c>
      <c r="L252" s="32" t="str">
        <f aca="false">IF($A252="","",IF(SUMPRODUCT(($A$3:$A$302&lt;&gt;"")*($A$3:$A$302=$A252)*($C$3:$C$302&lt;$F252)*($F$3:$F$302&gt;$C252))&gt;1,"Sobrepõe","OK"))</f>
        <v/>
      </c>
    </row>
    <row r="253" customFormat="false" ht="18" hidden="false" customHeight="true" outlineLevel="0" collapsed="false">
      <c r="A253" s="24"/>
      <c r="B253" s="26"/>
      <c r="C253" s="27"/>
      <c r="D253" s="27"/>
      <c r="E253" s="24"/>
      <c r="F253" s="28" t="str">
        <f aca="false">IF($A253="","",IF($D253="",Parâmetros!$C$4,$D253))</f>
        <v/>
      </c>
      <c r="G253" s="29" t="str">
        <f aca="false">IF($A253="","",IF($F253&lt;=$C253,0,($F253-$C253)*24))</f>
        <v/>
      </c>
      <c r="H253" s="30" t="str">
        <f aca="false">IF($A253="","",MAX(Parâmetros!$C$4-Parâmetros!$C$5,N(IFERROR(INDEX(Ativos!$G$3:$G$102,MATCH($A253,Ativos!$A$3:$A$102,0)),0))))</f>
        <v/>
      </c>
      <c r="I253" s="29" t="str">
        <f aca="false">IF($A253="","",MAX(0,(MIN($F253,Parâmetros!$C$4)-MAX($C253,$H253))*24))</f>
        <v/>
      </c>
      <c r="J253" s="31" t="str">
        <f aca="false">IF($A253="","",IF($I253&gt;0,1,0))</f>
        <v/>
      </c>
      <c r="K253" s="29" t="str">
        <f aca="false">IF($A253="","",IF(AND($D253&lt;&gt;"",$D253&gt;=$H253,$D253&lt;=Parâmetros!$C$4),$G253,""))</f>
        <v/>
      </c>
      <c r="L253" s="32" t="str">
        <f aca="false">IF($A253="","",IF(SUMPRODUCT(($A$3:$A$302&lt;&gt;"")*($A$3:$A$302=$A253)*($C$3:$C$302&lt;$F253)*($F$3:$F$302&gt;$C253))&gt;1,"Sobrepõe","OK"))</f>
        <v/>
      </c>
    </row>
    <row r="254" customFormat="false" ht="18" hidden="false" customHeight="true" outlineLevel="0" collapsed="false">
      <c r="A254" s="24"/>
      <c r="B254" s="26"/>
      <c r="C254" s="27"/>
      <c r="D254" s="27"/>
      <c r="E254" s="24"/>
      <c r="F254" s="28" t="str">
        <f aca="false">IF($A254="","",IF($D254="",Parâmetros!$C$4,$D254))</f>
        <v/>
      </c>
      <c r="G254" s="29" t="str">
        <f aca="false">IF($A254="","",IF($F254&lt;=$C254,0,($F254-$C254)*24))</f>
        <v/>
      </c>
      <c r="H254" s="30" t="str">
        <f aca="false">IF($A254="","",MAX(Parâmetros!$C$4-Parâmetros!$C$5,N(IFERROR(INDEX(Ativos!$G$3:$G$102,MATCH($A254,Ativos!$A$3:$A$102,0)),0))))</f>
        <v/>
      </c>
      <c r="I254" s="29" t="str">
        <f aca="false">IF($A254="","",MAX(0,(MIN($F254,Parâmetros!$C$4)-MAX($C254,$H254))*24))</f>
        <v/>
      </c>
      <c r="J254" s="31" t="str">
        <f aca="false">IF($A254="","",IF($I254&gt;0,1,0))</f>
        <v/>
      </c>
      <c r="K254" s="29" t="str">
        <f aca="false">IF($A254="","",IF(AND($D254&lt;&gt;"",$D254&gt;=$H254,$D254&lt;=Parâmetros!$C$4),$G254,""))</f>
        <v/>
      </c>
      <c r="L254" s="32" t="str">
        <f aca="false">IF($A254="","",IF(SUMPRODUCT(($A$3:$A$302&lt;&gt;"")*($A$3:$A$302=$A254)*($C$3:$C$302&lt;$F254)*($F$3:$F$302&gt;$C254))&gt;1,"Sobrepõe","OK"))</f>
        <v/>
      </c>
    </row>
    <row r="255" customFormat="false" ht="18" hidden="false" customHeight="true" outlineLevel="0" collapsed="false">
      <c r="A255" s="24"/>
      <c r="B255" s="26"/>
      <c r="C255" s="27"/>
      <c r="D255" s="27"/>
      <c r="E255" s="24"/>
      <c r="F255" s="28" t="str">
        <f aca="false">IF($A255="","",IF($D255="",Parâmetros!$C$4,$D255))</f>
        <v/>
      </c>
      <c r="G255" s="29" t="str">
        <f aca="false">IF($A255="","",IF($F255&lt;=$C255,0,($F255-$C255)*24))</f>
        <v/>
      </c>
      <c r="H255" s="30" t="str">
        <f aca="false">IF($A255="","",MAX(Parâmetros!$C$4-Parâmetros!$C$5,N(IFERROR(INDEX(Ativos!$G$3:$G$102,MATCH($A255,Ativos!$A$3:$A$102,0)),0))))</f>
        <v/>
      </c>
      <c r="I255" s="29" t="str">
        <f aca="false">IF($A255="","",MAX(0,(MIN($F255,Parâmetros!$C$4)-MAX($C255,$H255))*24))</f>
        <v/>
      </c>
      <c r="J255" s="31" t="str">
        <f aca="false">IF($A255="","",IF($I255&gt;0,1,0))</f>
        <v/>
      </c>
      <c r="K255" s="29" t="str">
        <f aca="false">IF($A255="","",IF(AND($D255&lt;&gt;"",$D255&gt;=$H255,$D255&lt;=Parâmetros!$C$4),$G255,""))</f>
        <v/>
      </c>
      <c r="L255" s="32" t="str">
        <f aca="false">IF($A255="","",IF(SUMPRODUCT(($A$3:$A$302&lt;&gt;"")*($A$3:$A$302=$A255)*($C$3:$C$302&lt;$F255)*($F$3:$F$302&gt;$C255))&gt;1,"Sobrepõe","OK"))</f>
        <v/>
      </c>
    </row>
    <row r="256" customFormat="false" ht="18" hidden="false" customHeight="true" outlineLevel="0" collapsed="false">
      <c r="A256" s="24"/>
      <c r="B256" s="26"/>
      <c r="C256" s="27"/>
      <c r="D256" s="27"/>
      <c r="E256" s="24"/>
      <c r="F256" s="28" t="str">
        <f aca="false">IF($A256="","",IF($D256="",Parâmetros!$C$4,$D256))</f>
        <v/>
      </c>
      <c r="G256" s="29" t="str">
        <f aca="false">IF($A256="","",IF($F256&lt;=$C256,0,($F256-$C256)*24))</f>
        <v/>
      </c>
      <c r="H256" s="30" t="str">
        <f aca="false">IF($A256="","",MAX(Parâmetros!$C$4-Parâmetros!$C$5,N(IFERROR(INDEX(Ativos!$G$3:$G$102,MATCH($A256,Ativos!$A$3:$A$102,0)),0))))</f>
        <v/>
      </c>
      <c r="I256" s="29" t="str">
        <f aca="false">IF($A256="","",MAX(0,(MIN($F256,Parâmetros!$C$4)-MAX($C256,$H256))*24))</f>
        <v/>
      </c>
      <c r="J256" s="31" t="str">
        <f aca="false">IF($A256="","",IF($I256&gt;0,1,0))</f>
        <v/>
      </c>
      <c r="K256" s="29" t="str">
        <f aca="false">IF($A256="","",IF(AND($D256&lt;&gt;"",$D256&gt;=$H256,$D256&lt;=Parâmetros!$C$4),$G256,""))</f>
        <v/>
      </c>
      <c r="L256" s="32" t="str">
        <f aca="false">IF($A256="","",IF(SUMPRODUCT(($A$3:$A$302&lt;&gt;"")*($A$3:$A$302=$A256)*($C$3:$C$302&lt;$F256)*($F$3:$F$302&gt;$C256))&gt;1,"Sobrepõe","OK"))</f>
        <v/>
      </c>
    </row>
    <row r="257" customFormat="false" ht="18" hidden="false" customHeight="true" outlineLevel="0" collapsed="false">
      <c r="A257" s="24"/>
      <c r="B257" s="26"/>
      <c r="C257" s="27"/>
      <c r="D257" s="27"/>
      <c r="E257" s="24"/>
      <c r="F257" s="28" t="str">
        <f aca="false">IF($A257="","",IF($D257="",Parâmetros!$C$4,$D257))</f>
        <v/>
      </c>
      <c r="G257" s="29" t="str">
        <f aca="false">IF($A257="","",IF($F257&lt;=$C257,0,($F257-$C257)*24))</f>
        <v/>
      </c>
      <c r="H257" s="30" t="str">
        <f aca="false">IF($A257="","",MAX(Parâmetros!$C$4-Parâmetros!$C$5,N(IFERROR(INDEX(Ativos!$G$3:$G$102,MATCH($A257,Ativos!$A$3:$A$102,0)),0))))</f>
        <v/>
      </c>
      <c r="I257" s="29" t="str">
        <f aca="false">IF($A257="","",MAX(0,(MIN($F257,Parâmetros!$C$4)-MAX($C257,$H257))*24))</f>
        <v/>
      </c>
      <c r="J257" s="31" t="str">
        <f aca="false">IF($A257="","",IF($I257&gt;0,1,0))</f>
        <v/>
      </c>
      <c r="K257" s="29" t="str">
        <f aca="false">IF($A257="","",IF(AND($D257&lt;&gt;"",$D257&gt;=$H257,$D257&lt;=Parâmetros!$C$4),$G257,""))</f>
        <v/>
      </c>
      <c r="L257" s="32" t="str">
        <f aca="false">IF($A257="","",IF(SUMPRODUCT(($A$3:$A$302&lt;&gt;"")*($A$3:$A$302=$A257)*($C$3:$C$302&lt;$F257)*($F$3:$F$302&gt;$C257))&gt;1,"Sobrepõe","OK"))</f>
        <v/>
      </c>
    </row>
    <row r="258" customFormat="false" ht="18" hidden="false" customHeight="true" outlineLevel="0" collapsed="false">
      <c r="A258" s="24"/>
      <c r="B258" s="26"/>
      <c r="C258" s="27"/>
      <c r="D258" s="27"/>
      <c r="E258" s="24"/>
      <c r="F258" s="28" t="str">
        <f aca="false">IF($A258="","",IF($D258="",Parâmetros!$C$4,$D258))</f>
        <v/>
      </c>
      <c r="G258" s="29" t="str">
        <f aca="false">IF($A258="","",IF($F258&lt;=$C258,0,($F258-$C258)*24))</f>
        <v/>
      </c>
      <c r="H258" s="30" t="str">
        <f aca="false">IF($A258="","",MAX(Parâmetros!$C$4-Parâmetros!$C$5,N(IFERROR(INDEX(Ativos!$G$3:$G$102,MATCH($A258,Ativos!$A$3:$A$102,0)),0))))</f>
        <v/>
      </c>
      <c r="I258" s="29" t="str">
        <f aca="false">IF($A258="","",MAX(0,(MIN($F258,Parâmetros!$C$4)-MAX($C258,$H258))*24))</f>
        <v/>
      </c>
      <c r="J258" s="31" t="str">
        <f aca="false">IF($A258="","",IF($I258&gt;0,1,0))</f>
        <v/>
      </c>
      <c r="K258" s="29" t="str">
        <f aca="false">IF($A258="","",IF(AND($D258&lt;&gt;"",$D258&gt;=$H258,$D258&lt;=Parâmetros!$C$4),$G258,""))</f>
        <v/>
      </c>
      <c r="L258" s="32" t="str">
        <f aca="false">IF($A258="","",IF(SUMPRODUCT(($A$3:$A$302&lt;&gt;"")*($A$3:$A$302=$A258)*($C$3:$C$302&lt;$F258)*($F$3:$F$302&gt;$C258))&gt;1,"Sobrepõe","OK"))</f>
        <v/>
      </c>
    </row>
    <row r="259" customFormat="false" ht="18" hidden="false" customHeight="true" outlineLevel="0" collapsed="false">
      <c r="A259" s="24"/>
      <c r="B259" s="26"/>
      <c r="C259" s="27"/>
      <c r="D259" s="27"/>
      <c r="E259" s="24"/>
      <c r="F259" s="28" t="str">
        <f aca="false">IF($A259="","",IF($D259="",Parâmetros!$C$4,$D259))</f>
        <v/>
      </c>
      <c r="G259" s="29" t="str">
        <f aca="false">IF($A259="","",IF($F259&lt;=$C259,0,($F259-$C259)*24))</f>
        <v/>
      </c>
      <c r="H259" s="30" t="str">
        <f aca="false">IF($A259="","",MAX(Parâmetros!$C$4-Parâmetros!$C$5,N(IFERROR(INDEX(Ativos!$G$3:$G$102,MATCH($A259,Ativos!$A$3:$A$102,0)),0))))</f>
        <v/>
      </c>
      <c r="I259" s="29" t="str">
        <f aca="false">IF($A259="","",MAX(0,(MIN($F259,Parâmetros!$C$4)-MAX($C259,$H259))*24))</f>
        <v/>
      </c>
      <c r="J259" s="31" t="str">
        <f aca="false">IF($A259="","",IF($I259&gt;0,1,0))</f>
        <v/>
      </c>
      <c r="K259" s="29" t="str">
        <f aca="false">IF($A259="","",IF(AND($D259&lt;&gt;"",$D259&gt;=$H259,$D259&lt;=Parâmetros!$C$4),$G259,""))</f>
        <v/>
      </c>
      <c r="L259" s="32" t="str">
        <f aca="false">IF($A259="","",IF(SUMPRODUCT(($A$3:$A$302&lt;&gt;"")*($A$3:$A$302=$A259)*($C$3:$C$302&lt;$F259)*($F$3:$F$302&gt;$C259))&gt;1,"Sobrepõe","OK"))</f>
        <v/>
      </c>
    </row>
    <row r="260" customFormat="false" ht="18" hidden="false" customHeight="true" outlineLevel="0" collapsed="false">
      <c r="A260" s="24"/>
      <c r="B260" s="26"/>
      <c r="C260" s="27"/>
      <c r="D260" s="27"/>
      <c r="E260" s="24"/>
      <c r="F260" s="28" t="str">
        <f aca="false">IF($A260="","",IF($D260="",Parâmetros!$C$4,$D260))</f>
        <v/>
      </c>
      <c r="G260" s="29" t="str">
        <f aca="false">IF($A260="","",IF($F260&lt;=$C260,0,($F260-$C260)*24))</f>
        <v/>
      </c>
      <c r="H260" s="30" t="str">
        <f aca="false">IF($A260="","",MAX(Parâmetros!$C$4-Parâmetros!$C$5,N(IFERROR(INDEX(Ativos!$G$3:$G$102,MATCH($A260,Ativos!$A$3:$A$102,0)),0))))</f>
        <v/>
      </c>
      <c r="I260" s="29" t="str">
        <f aca="false">IF($A260="","",MAX(0,(MIN($F260,Parâmetros!$C$4)-MAX($C260,$H260))*24))</f>
        <v/>
      </c>
      <c r="J260" s="31" t="str">
        <f aca="false">IF($A260="","",IF($I260&gt;0,1,0))</f>
        <v/>
      </c>
      <c r="K260" s="29" t="str">
        <f aca="false">IF($A260="","",IF(AND($D260&lt;&gt;"",$D260&gt;=$H260,$D260&lt;=Parâmetros!$C$4),$G260,""))</f>
        <v/>
      </c>
      <c r="L260" s="32" t="str">
        <f aca="false">IF($A260="","",IF(SUMPRODUCT(($A$3:$A$302&lt;&gt;"")*($A$3:$A$302=$A260)*($C$3:$C$302&lt;$F260)*($F$3:$F$302&gt;$C260))&gt;1,"Sobrepõe","OK"))</f>
        <v/>
      </c>
    </row>
    <row r="261" customFormat="false" ht="18" hidden="false" customHeight="true" outlineLevel="0" collapsed="false">
      <c r="A261" s="24"/>
      <c r="B261" s="26"/>
      <c r="C261" s="27"/>
      <c r="D261" s="27"/>
      <c r="E261" s="24"/>
      <c r="F261" s="28" t="str">
        <f aca="false">IF($A261="","",IF($D261="",Parâmetros!$C$4,$D261))</f>
        <v/>
      </c>
      <c r="G261" s="29" t="str">
        <f aca="false">IF($A261="","",IF($F261&lt;=$C261,0,($F261-$C261)*24))</f>
        <v/>
      </c>
      <c r="H261" s="30" t="str">
        <f aca="false">IF($A261="","",MAX(Parâmetros!$C$4-Parâmetros!$C$5,N(IFERROR(INDEX(Ativos!$G$3:$G$102,MATCH($A261,Ativos!$A$3:$A$102,0)),0))))</f>
        <v/>
      </c>
      <c r="I261" s="29" t="str">
        <f aca="false">IF($A261="","",MAX(0,(MIN($F261,Parâmetros!$C$4)-MAX($C261,$H261))*24))</f>
        <v/>
      </c>
      <c r="J261" s="31" t="str">
        <f aca="false">IF($A261="","",IF($I261&gt;0,1,0))</f>
        <v/>
      </c>
      <c r="K261" s="29" t="str">
        <f aca="false">IF($A261="","",IF(AND($D261&lt;&gt;"",$D261&gt;=$H261,$D261&lt;=Parâmetros!$C$4),$G261,""))</f>
        <v/>
      </c>
      <c r="L261" s="32" t="str">
        <f aca="false">IF($A261="","",IF(SUMPRODUCT(($A$3:$A$302&lt;&gt;"")*($A$3:$A$302=$A261)*($C$3:$C$302&lt;$F261)*($F$3:$F$302&gt;$C261))&gt;1,"Sobrepõe","OK"))</f>
        <v/>
      </c>
    </row>
    <row r="262" customFormat="false" ht="18" hidden="false" customHeight="true" outlineLevel="0" collapsed="false">
      <c r="A262" s="24"/>
      <c r="B262" s="26"/>
      <c r="C262" s="27"/>
      <c r="D262" s="27"/>
      <c r="E262" s="24"/>
      <c r="F262" s="28" t="str">
        <f aca="false">IF($A262="","",IF($D262="",Parâmetros!$C$4,$D262))</f>
        <v/>
      </c>
      <c r="G262" s="29" t="str">
        <f aca="false">IF($A262="","",IF($F262&lt;=$C262,0,($F262-$C262)*24))</f>
        <v/>
      </c>
      <c r="H262" s="30" t="str">
        <f aca="false">IF($A262="","",MAX(Parâmetros!$C$4-Parâmetros!$C$5,N(IFERROR(INDEX(Ativos!$G$3:$G$102,MATCH($A262,Ativos!$A$3:$A$102,0)),0))))</f>
        <v/>
      </c>
      <c r="I262" s="29" t="str">
        <f aca="false">IF($A262="","",MAX(0,(MIN($F262,Parâmetros!$C$4)-MAX($C262,$H262))*24))</f>
        <v/>
      </c>
      <c r="J262" s="31" t="str">
        <f aca="false">IF($A262="","",IF($I262&gt;0,1,0))</f>
        <v/>
      </c>
      <c r="K262" s="29" t="str">
        <f aca="false">IF($A262="","",IF(AND($D262&lt;&gt;"",$D262&gt;=$H262,$D262&lt;=Parâmetros!$C$4),$G262,""))</f>
        <v/>
      </c>
      <c r="L262" s="32" t="str">
        <f aca="false">IF($A262="","",IF(SUMPRODUCT(($A$3:$A$302&lt;&gt;"")*($A$3:$A$302=$A262)*($C$3:$C$302&lt;$F262)*($F$3:$F$302&gt;$C262))&gt;1,"Sobrepõe","OK"))</f>
        <v/>
      </c>
    </row>
    <row r="263" customFormat="false" ht="18" hidden="false" customHeight="true" outlineLevel="0" collapsed="false">
      <c r="A263" s="24"/>
      <c r="B263" s="26"/>
      <c r="C263" s="27"/>
      <c r="D263" s="27"/>
      <c r="E263" s="24"/>
      <c r="F263" s="28" t="str">
        <f aca="false">IF($A263="","",IF($D263="",Parâmetros!$C$4,$D263))</f>
        <v/>
      </c>
      <c r="G263" s="29" t="str">
        <f aca="false">IF($A263="","",IF($F263&lt;=$C263,0,($F263-$C263)*24))</f>
        <v/>
      </c>
      <c r="H263" s="30" t="str">
        <f aca="false">IF($A263="","",MAX(Parâmetros!$C$4-Parâmetros!$C$5,N(IFERROR(INDEX(Ativos!$G$3:$G$102,MATCH($A263,Ativos!$A$3:$A$102,0)),0))))</f>
        <v/>
      </c>
      <c r="I263" s="29" t="str">
        <f aca="false">IF($A263="","",MAX(0,(MIN($F263,Parâmetros!$C$4)-MAX($C263,$H263))*24))</f>
        <v/>
      </c>
      <c r="J263" s="31" t="str">
        <f aca="false">IF($A263="","",IF($I263&gt;0,1,0))</f>
        <v/>
      </c>
      <c r="K263" s="29" t="str">
        <f aca="false">IF($A263="","",IF(AND($D263&lt;&gt;"",$D263&gt;=$H263,$D263&lt;=Parâmetros!$C$4),$G263,""))</f>
        <v/>
      </c>
      <c r="L263" s="32" t="str">
        <f aca="false">IF($A263="","",IF(SUMPRODUCT(($A$3:$A$302&lt;&gt;"")*($A$3:$A$302=$A263)*($C$3:$C$302&lt;$F263)*($F$3:$F$302&gt;$C263))&gt;1,"Sobrepõe","OK"))</f>
        <v/>
      </c>
    </row>
    <row r="264" customFormat="false" ht="18" hidden="false" customHeight="true" outlineLevel="0" collapsed="false">
      <c r="A264" s="24"/>
      <c r="B264" s="26"/>
      <c r="C264" s="27"/>
      <c r="D264" s="27"/>
      <c r="E264" s="24"/>
      <c r="F264" s="28" t="str">
        <f aca="false">IF($A264="","",IF($D264="",Parâmetros!$C$4,$D264))</f>
        <v/>
      </c>
      <c r="G264" s="29" t="str">
        <f aca="false">IF($A264="","",IF($F264&lt;=$C264,0,($F264-$C264)*24))</f>
        <v/>
      </c>
      <c r="H264" s="30" t="str">
        <f aca="false">IF($A264="","",MAX(Parâmetros!$C$4-Parâmetros!$C$5,N(IFERROR(INDEX(Ativos!$G$3:$G$102,MATCH($A264,Ativos!$A$3:$A$102,0)),0))))</f>
        <v/>
      </c>
      <c r="I264" s="29" t="str">
        <f aca="false">IF($A264="","",MAX(0,(MIN($F264,Parâmetros!$C$4)-MAX($C264,$H264))*24))</f>
        <v/>
      </c>
      <c r="J264" s="31" t="str">
        <f aca="false">IF($A264="","",IF($I264&gt;0,1,0))</f>
        <v/>
      </c>
      <c r="K264" s="29" t="str">
        <f aca="false">IF($A264="","",IF(AND($D264&lt;&gt;"",$D264&gt;=$H264,$D264&lt;=Parâmetros!$C$4),$G264,""))</f>
        <v/>
      </c>
      <c r="L264" s="32" t="str">
        <f aca="false">IF($A264="","",IF(SUMPRODUCT(($A$3:$A$302&lt;&gt;"")*($A$3:$A$302=$A264)*($C$3:$C$302&lt;$F264)*($F$3:$F$302&gt;$C264))&gt;1,"Sobrepõe","OK"))</f>
        <v/>
      </c>
    </row>
    <row r="265" customFormat="false" ht="18" hidden="false" customHeight="true" outlineLevel="0" collapsed="false">
      <c r="A265" s="24"/>
      <c r="B265" s="26"/>
      <c r="C265" s="27"/>
      <c r="D265" s="27"/>
      <c r="E265" s="24"/>
      <c r="F265" s="28" t="str">
        <f aca="false">IF($A265="","",IF($D265="",Parâmetros!$C$4,$D265))</f>
        <v/>
      </c>
      <c r="G265" s="29" t="str">
        <f aca="false">IF($A265="","",IF($F265&lt;=$C265,0,($F265-$C265)*24))</f>
        <v/>
      </c>
      <c r="H265" s="30" t="str">
        <f aca="false">IF($A265="","",MAX(Parâmetros!$C$4-Parâmetros!$C$5,N(IFERROR(INDEX(Ativos!$G$3:$G$102,MATCH($A265,Ativos!$A$3:$A$102,0)),0))))</f>
        <v/>
      </c>
      <c r="I265" s="29" t="str">
        <f aca="false">IF($A265="","",MAX(0,(MIN($F265,Parâmetros!$C$4)-MAX($C265,$H265))*24))</f>
        <v/>
      </c>
      <c r="J265" s="31" t="str">
        <f aca="false">IF($A265="","",IF($I265&gt;0,1,0))</f>
        <v/>
      </c>
      <c r="K265" s="29" t="str">
        <f aca="false">IF($A265="","",IF(AND($D265&lt;&gt;"",$D265&gt;=$H265,$D265&lt;=Parâmetros!$C$4),$G265,""))</f>
        <v/>
      </c>
      <c r="L265" s="32" t="str">
        <f aca="false">IF($A265="","",IF(SUMPRODUCT(($A$3:$A$302&lt;&gt;"")*($A$3:$A$302=$A265)*($C$3:$C$302&lt;$F265)*($F$3:$F$302&gt;$C265))&gt;1,"Sobrepõe","OK"))</f>
        <v/>
      </c>
    </row>
    <row r="266" customFormat="false" ht="18" hidden="false" customHeight="true" outlineLevel="0" collapsed="false">
      <c r="A266" s="24"/>
      <c r="B266" s="26"/>
      <c r="C266" s="27"/>
      <c r="D266" s="27"/>
      <c r="E266" s="24"/>
      <c r="F266" s="28" t="str">
        <f aca="false">IF($A266="","",IF($D266="",Parâmetros!$C$4,$D266))</f>
        <v/>
      </c>
      <c r="G266" s="29" t="str">
        <f aca="false">IF($A266="","",IF($F266&lt;=$C266,0,($F266-$C266)*24))</f>
        <v/>
      </c>
      <c r="H266" s="30" t="str">
        <f aca="false">IF($A266="","",MAX(Parâmetros!$C$4-Parâmetros!$C$5,N(IFERROR(INDEX(Ativos!$G$3:$G$102,MATCH($A266,Ativos!$A$3:$A$102,0)),0))))</f>
        <v/>
      </c>
      <c r="I266" s="29" t="str">
        <f aca="false">IF($A266="","",MAX(0,(MIN($F266,Parâmetros!$C$4)-MAX($C266,$H266))*24))</f>
        <v/>
      </c>
      <c r="J266" s="31" t="str">
        <f aca="false">IF($A266="","",IF($I266&gt;0,1,0))</f>
        <v/>
      </c>
      <c r="K266" s="29" t="str">
        <f aca="false">IF($A266="","",IF(AND($D266&lt;&gt;"",$D266&gt;=$H266,$D266&lt;=Parâmetros!$C$4),$G266,""))</f>
        <v/>
      </c>
      <c r="L266" s="32" t="str">
        <f aca="false">IF($A266="","",IF(SUMPRODUCT(($A$3:$A$302&lt;&gt;"")*($A$3:$A$302=$A266)*($C$3:$C$302&lt;$F266)*($F$3:$F$302&gt;$C266))&gt;1,"Sobrepõe","OK"))</f>
        <v/>
      </c>
    </row>
    <row r="267" customFormat="false" ht="18" hidden="false" customHeight="true" outlineLevel="0" collapsed="false">
      <c r="A267" s="24"/>
      <c r="B267" s="26"/>
      <c r="C267" s="27"/>
      <c r="D267" s="27"/>
      <c r="E267" s="24"/>
      <c r="F267" s="28" t="str">
        <f aca="false">IF($A267="","",IF($D267="",Parâmetros!$C$4,$D267))</f>
        <v/>
      </c>
      <c r="G267" s="29" t="str">
        <f aca="false">IF($A267="","",IF($F267&lt;=$C267,0,($F267-$C267)*24))</f>
        <v/>
      </c>
      <c r="H267" s="30" t="str">
        <f aca="false">IF($A267="","",MAX(Parâmetros!$C$4-Parâmetros!$C$5,N(IFERROR(INDEX(Ativos!$G$3:$G$102,MATCH($A267,Ativos!$A$3:$A$102,0)),0))))</f>
        <v/>
      </c>
      <c r="I267" s="29" t="str">
        <f aca="false">IF($A267="","",MAX(0,(MIN($F267,Parâmetros!$C$4)-MAX($C267,$H267))*24))</f>
        <v/>
      </c>
      <c r="J267" s="31" t="str">
        <f aca="false">IF($A267="","",IF($I267&gt;0,1,0))</f>
        <v/>
      </c>
      <c r="K267" s="29" t="str">
        <f aca="false">IF($A267="","",IF(AND($D267&lt;&gt;"",$D267&gt;=$H267,$D267&lt;=Parâmetros!$C$4),$G267,""))</f>
        <v/>
      </c>
      <c r="L267" s="32" t="str">
        <f aca="false">IF($A267="","",IF(SUMPRODUCT(($A$3:$A$302&lt;&gt;"")*($A$3:$A$302=$A267)*($C$3:$C$302&lt;$F267)*($F$3:$F$302&gt;$C267))&gt;1,"Sobrepõe","OK"))</f>
        <v/>
      </c>
    </row>
    <row r="268" customFormat="false" ht="18" hidden="false" customHeight="true" outlineLevel="0" collapsed="false">
      <c r="A268" s="24"/>
      <c r="B268" s="26"/>
      <c r="C268" s="27"/>
      <c r="D268" s="27"/>
      <c r="E268" s="24"/>
      <c r="F268" s="28" t="str">
        <f aca="false">IF($A268="","",IF($D268="",Parâmetros!$C$4,$D268))</f>
        <v/>
      </c>
      <c r="G268" s="29" t="str">
        <f aca="false">IF($A268="","",IF($F268&lt;=$C268,0,($F268-$C268)*24))</f>
        <v/>
      </c>
      <c r="H268" s="30" t="str">
        <f aca="false">IF($A268="","",MAX(Parâmetros!$C$4-Parâmetros!$C$5,N(IFERROR(INDEX(Ativos!$G$3:$G$102,MATCH($A268,Ativos!$A$3:$A$102,0)),0))))</f>
        <v/>
      </c>
      <c r="I268" s="29" t="str">
        <f aca="false">IF($A268="","",MAX(0,(MIN($F268,Parâmetros!$C$4)-MAX($C268,$H268))*24))</f>
        <v/>
      </c>
      <c r="J268" s="31" t="str">
        <f aca="false">IF($A268="","",IF($I268&gt;0,1,0))</f>
        <v/>
      </c>
      <c r="K268" s="29" t="str">
        <f aca="false">IF($A268="","",IF(AND($D268&lt;&gt;"",$D268&gt;=$H268,$D268&lt;=Parâmetros!$C$4),$G268,""))</f>
        <v/>
      </c>
      <c r="L268" s="32" t="str">
        <f aca="false">IF($A268="","",IF(SUMPRODUCT(($A$3:$A$302&lt;&gt;"")*($A$3:$A$302=$A268)*($C$3:$C$302&lt;$F268)*($F$3:$F$302&gt;$C268))&gt;1,"Sobrepõe","OK"))</f>
        <v/>
      </c>
    </row>
    <row r="269" customFormat="false" ht="18" hidden="false" customHeight="true" outlineLevel="0" collapsed="false">
      <c r="A269" s="24"/>
      <c r="B269" s="26"/>
      <c r="C269" s="27"/>
      <c r="D269" s="27"/>
      <c r="E269" s="24"/>
      <c r="F269" s="28" t="str">
        <f aca="false">IF($A269="","",IF($D269="",Parâmetros!$C$4,$D269))</f>
        <v/>
      </c>
      <c r="G269" s="29" t="str">
        <f aca="false">IF($A269="","",IF($F269&lt;=$C269,0,($F269-$C269)*24))</f>
        <v/>
      </c>
      <c r="H269" s="30" t="str">
        <f aca="false">IF($A269="","",MAX(Parâmetros!$C$4-Parâmetros!$C$5,N(IFERROR(INDEX(Ativos!$G$3:$G$102,MATCH($A269,Ativos!$A$3:$A$102,0)),0))))</f>
        <v/>
      </c>
      <c r="I269" s="29" t="str">
        <f aca="false">IF($A269="","",MAX(0,(MIN($F269,Parâmetros!$C$4)-MAX($C269,$H269))*24))</f>
        <v/>
      </c>
      <c r="J269" s="31" t="str">
        <f aca="false">IF($A269="","",IF($I269&gt;0,1,0))</f>
        <v/>
      </c>
      <c r="K269" s="29" t="str">
        <f aca="false">IF($A269="","",IF(AND($D269&lt;&gt;"",$D269&gt;=$H269,$D269&lt;=Parâmetros!$C$4),$G269,""))</f>
        <v/>
      </c>
      <c r="L269" s="32" t="str">
        <f aca="false">IF($A269="","",IF(SUMPRODUCT(($A$3:$A$302&lt;&gt;"")*($A$3:$A$302=$A269)*($C$3:$C$302&lt;$F269)*($F$3:$F$302&gt;$C269))&gt;1,"Sobrepõe","OK"))</f>
        <v/>
      </c>
    </row>
    <row r="270" customFormat="false" ht="18" hidden="false" customHeight="true" outlineLevel="0" collapsed="false">
      <c r="A270" s="24"/>
      <c r="B270" s="26"/>
      <c r="C270" s="27"/>
      <c r="D270" s="27"/>
      <c r="E270" s="24"/>
      <c r="F270" s="28" t="str">
        <f aca="false">IF($A270="","",IF($D270="",Parâmetros!$C$4,$D270))</f>
        <v/>
      </c>
      <c r="G270" s="29" t="str">
        <f aca="false">IF($A270="","",IF($F270&lt;=$C270,0,($F270-$C270)*24))</f>
        <v/>
      </c>
      <c r="H270" s="30" t="str">
        <f aca="false">IF($A270="","",MAX(Parâmetros!$C$4-Parâmetros!$C$5,N(IFERROR(INDEX(Ativos!$G$3:$G$102,MATCH($A270,Ativos!$A$3:$A$102,0)),0))))</f>
        <v/>
      </c>
      <c r="I270" s="29" t="str">
        <f aca="false">IF($A270="","",MAX(0,(MIN($F270,Parâmetros!$C$4)-MAX($C270,$H270))*24))</f>
        <v/>
      </c>
      <c r="J270" s="31" t="str">
        <f aca="false">IF($A270="","",IF($I270&gt;0,1,0))</f>
        <v/>
      </c>
      <c r="K270" s="29" t="str">
        <f aca="false">IF($A270="","",IF(AND($D270&lt;&gt;"",$D270&gt;=$H270,$D270&lt;=Parâmetros!$C$4),$G270,""))</f>
        <v/>
      </c>
      <c r="L270" s="32" t="str">
        <f aca="false">IF($A270="","",IF(SUMPRODUCT(($A$3:$A$302&lt;&gt;"")*($A$3:$A$302=$A270)*($C$3:$C$302&lt;$F270)*($F$3:$F$302&gt;$C270))&gt;1,"Sobrepõe","OK"))</f>
        <v/>
      </c>
    </row>
    <row r="271" customFormat="false" ht="18" hidden="false" customHeight="true" outlineLevel="0" collapsed="false">
      <c r="A271" s="24"/>
      <c r="B271" s="26"/>
      <c r="C271" s="27"/>
      <c r="D271" s="27"/>
      <c r="E271" s="24"/>
      <c r="F271" s="28" t="str">
        <f aca="false">IF($A271="","",IF($D271="",Parâmetros!$C$4,$D271))</f>
        <v/>
      </c>
      <c r="G271" s="29" t="str">
        <f aca="false">IF($A271="","",IF($F271&lt;=$C271,0,($F271-$C271)*24))</f>
        <v/>
      </c>
      <c r="H271" s="30" t="str">
        <f aca="false">IF($A271="","",MAX(Parâmetros!$C$4-Parâmetros!$C$5,N(IFERROR(INDEX(Ativos!$G$3:$G$102,MATCH($A271,Ativos!$A$3:$A$102,0)),0))))</f>
        <v/>
      </c>
      <c r="I271" s="29" t="str">
        <f aca="false">IF($A271="","",MAX(0,(MIN($F271,Parâmetros!$C$4)-MAX($C271,$H271))*24))</f>
        <v/>
      </c>
      <c r="J271" s="31" t="str">
        <f aca="false">IF($A271="","",IF($I271&gt;0,1,0))</f>
        <v/>
      </c>
      <c r="K271" s="29" t="str">
        <f aca="false">IF($A271="","",IF(AND($D271&lt;&gt;"",$D271&gt;=$H271,$D271&lt;=Parâmetros!$C$4),$G271,""))</f>
        <v/>
      </c>
      <c r="L271" s="32" t="str">
        <f aca="false">IF($A271="","",IF(SUMPRODUCT(($A$3:$A$302&lt;&gt;"")*($A$3:$A$302=$A271)*($C$3:$C$302&lt;$F271)*($F$3:$F$302&gt;$C271))&gt;1,"Sobrepõe","OK"))</f>
        <v/>
      </c>
    </row>
    <row r="272" customFormat="false" ht="18" hidden="false" customHeight="true" outlineLevel="0" collapsed="false">
      <c r="A272" s="24"/>
      <c r="B272" s="26"/>
      <c r="C272" s="27"/>
      <c r="D272" s="27"/>
      <c r="E272" s="24"/>
      <c r="F272" s="28" t="str">
        <f aca="false">IF($A272="","",IF($D272="",Parâmetros!$C$4,$D272))</f>
        <v/>
      </c>
      <c r="G272" s="29" t="str">
        <f aca="false">IF($A272="","",IF($F272&lt;=$C272,0,($F272-$C272)*24))</f>
        <v/>
      </c>
      <c r="H272" s="30" t="str">
        <f aca="false">IF($A272="","",MAX(Parâmetros!$C$4-Parâmetros!$C$5,N(IFERROR(INDEX(Ativos!$G$3:$G$102,MATCH($A272,Ativos!$A$3:$A$102,0)),0))))</f>
        <v/>
      </c>
      <c r="I272" s="29" t="str">
        <f aca="false">IF($A272="","",MAX(0,(MIN($F272,Parâmetros!$C$4)-MAX($C272,$H272))*24))</f>
        <v/>
      </c>
      <c r="J272" s="31" t="str">
        <f aca="false">IF($A272="","",IF($I272&gt;0,1,0))</f>
        <v/>
      </c>
      <c r="K272" s="29" t="str">
        <f aca="false">IF($A272="","",IF(AND($D272&lt;&gt;"",$D272&gt;=$H272,$D272&lt;=Parâmetros!$C$4),$G272,""))</f>
        <v/>
      </c>
      <c r="L272" s="32" t="str">
        <f aca="false">IF($A272="","",IF(SUMPRODUCT(($A$3:$A$302&lt;&gt;"")*($A$3:$A$302=$A272)*($C$3:$C$302&lt;$F272)*($F$3:$F$302&gt;$C272))&gt;1,"Sobrepõe","OK"))</f>
        <v/>
      </c>
    </row>
    <row r="273" customFormat="false" ht="18" hidden="false" customHeight="true" outlineLevel="0" collapsed="false">
      <c r="A273" s="24"/>
      <c r="B273" s="26"/>
      <c r="C273" s="27"/>
      <c r="D273" s="27"/>
      <c r="E273" s="24"/>
      <c r="F273" s="28" t="str">
        <f aca="false">IF($A273="","",IF($D273="",Parâmetros!$C$4,$D273))</f>
        <v/>
      </c>
      <c r="G273" s="29" t="str">
        <f aca="false">IF($A273="","",IF($F273&lt;=$C273,0,($F273-$C273)*24))</f>
        <v/>
      </c>
      <c r="H273" s="30" t="str">
        <f aca="false">IF($A273="","",MAX(Parâmetros!$C$4-Parâmetros!$C$5,N(IFERROR(INDEX(Ativos!$G$3:$G$102,MATCH($A273,Ativos!$A$3:$A$102,0)),0))))</f>
        <v/>
      </c>
      <c r="I273" s="29" t="str">
        <f aca="false">IF($A273="","",MAX(0,(MIN($F273,Parâmetros!$C$4)-MAX($C273,$H273))*24))</f>
        <v/>
      </c>
      <c r="J273" s="31" t="str">
        <f aca="false">IF($A273="","",IF($I273&gt;0,1,0))</f>
        <v/>
      </c>
      <c r="K273" s="29" t="str">
        <f aca="false">IF($A273="","",IF(AND($D273&lt;&gt;"",$D273&gt;=$H273,$D273&lt;=Parâmetros!$C$4),$G273,""))</f>
        <v/>
      </c>
      <c r="L273" s="32" t="str">
        <f aca="false">IF($A273="","",IF(SUMPRODUCT(($A$3:$A$302&lt;&gt;"")*($A$3:$A$302=$A273)*($C$3:$C$302&lt;$F273)*($F$3:$F$302&gt;$C273))&gt;1,"Sobrepõe","OK"))</f>
        <v/>
      </c>
    </row>
    <row r="274" customFormat="false" ht="18" hidden="false" customHeight="true" outlineLevel="0" collapsed="false">
      <c r="A274" s="24"/>
      <c r="B274" s="26"/>
      <c r="C274" s="27"/>
      <c r="D274" s="27"/>
      <c r="E274" s="24"/>
      <c r="F274" s="28" t="str">
        <f aca="false">IF($A274="","",IF($D274="",Parâmetros!$C$4,$D274))</f>
        <v/>
      </c>
      <c r="G274" s="29" t="str">
        <f aca="false">IF($A274="","",IF($F274&lt;=$C274,0,($F274-$C274)*24))</f>
        <v/>
      </c>
      <c r="H274" s="30" t="str">
        <f aca="false">IF($A274="","",MAX(Parâmetros!$C$4-Parâmetros!$C$5,N(IFERROR(INDEX(Ativos!$G$3:$G$102,MATCH($A274,Ativos!$A$3:$A$102,0)),0))))</f>
        <v/>
      </c>
      <c r="I274" s="29" t="str">
        <f aca="false">IF($A274="","",MAX(0,(MIN($F274,Parâmetros!$C$4)-MAX($C274,$H274))*24))</f>
        <v/>
      </c>
      <c r="J274" s="31" t="str">
        <f aca="false">IF($A274="","",IF($I274&gt;0,1,0))</f>
        <v/>
      </c>
      <c r="K274" s="29" t="str">
        <f aca="false">IF($A274="","",IF(AND($D274&lt;&gt;"",$D274&gt;=$H274,$D274&lt;=Parâmetros!$C$4),$G274,""))</f>
        <v/>
      </c>
      <c r="L274" s="32" t="str">
        <f aca="false">IF($A274="","",IF(SUMPRODUCT(($A$3:$A$302&lt;&gt;"")*($A$3:$A$302=$A274)*($C$3:$C$302&lt;$F274)*($F$3:$F$302&gt;$C274))&gt;1,"Sobrepõe","OK"))</f>
        <v/>
      </c>
    </row>
    <row r="275" customFormat="false" ht="18" hidden="false" customHeight="true" outlineLevel="0" collapsed="false">
      <c r="A275" s="24"/>
      <c r="B275" s="26"/>
      <c r="C275" s="27"/>
      <c r="D275" s="27"/>
      <c r="E275" s="24"/>
      <c r="F275" s="28" t="str">
        <f aca="false">IF($A275="","",IF($D275="",Parâmetros!$C$4,$D275))</f>
        <v/>
      </c>
      <c r="G275" s="29" t="str">
        <f aca="false">IF($A275="","",IF($F275&lt;=$C275,0,($F275-$C275)*24))</f>
        <v/>
      </c>
      <c r="H275" s="30" t="str">
        <f aca="false">IF($A275="","",MAX(Parâmetros!$C$4-Parâmetros!$C$5,N(IFERROR(INDEX(Ativos!$G$3:$G$102,MATCH($A275,Ativos!$A$3:$A$102,0)),0))))</f>
        <v/>
      </c>
      <c r="I275" s="29" t="str">
        <f aca="false">IF($A275="","",MAX(0,(MIN($F275,Parâmetros!$C$4)-MAX($C275,$H275))*24))</f>
        <v/>
      </c>
      <c r="J275" s="31" t="str">
        <f aca="false">IF($A275="","",IF($I275&gt;0,1,0))</f>
        <v/>
      </c>
      <c r="K275" s="29" t="str">
        <f aca="false">IF($A275="","",IF(AND($D275&lt;&gt;"",$D275&gt;=$H275,$D275&lt;=Parâmetros!$C$4),$G275,""))</f>
        <v/>
      </c>
      <c r="L275" s="32" t="str">
        <f aca="false">IF($A275="","",IF(SUMPRODUCT(($A$3:$A$302&lt;&gt;"")*($A$3:$A$302=$A275)*($C$3:$C$302&lt;$F275)*($F$3:$F$302&gt;$C275))&gt;1,"Sobrepõe","OK"))</f>
        <v/>
      </c>
    </row>
    <row r="276" customFormat="false" ht="18" hidden="false" customHeight="true" outlineLevel="0" collapsed="false">
      <c r="A276" s="24"/>
      <c r="B276" s="26"/>
      <c r="C276" s="27"/>
      <c r="D276" s="27"/>
      <c r="E276" s="24"/>
      <c r="F276" s="28" t="str">
        <f aca="false">IF($A276="","",IF($D276="",Parâmetros!$C$4,$D276))</f>
        <v/>
      </c>
      <c r="G276" s="29" t="str">
        <f aca="false">IF($A276="","",IF($F276&lt;=$C276,0,($F276-$C276)*24))</f>
        <v/>
      </c>
      <c r="H276" s="30" t="str">
        <f aca="false">IF($A276="","",MAX(Parâmetros!$C$4-Parâmetros!$C$5,N(IFERROR(INDEX(Ativos!$G$3:$G$102,MATCH($A276,Ativos!$A$3:$A$102,0)),0))))</f>
        <v/>
      </c>
      <c r="I276" s="29" t="str">
        <f aca="false">IF($A276="","",MAX(0,(MIN($F276,Parâmetros!$C$4)-MAX($C276,$H276))*24))</f>
        <v/>
      </c>
      <c r="J276" s="31" t="str">
        <f aca="false">IF($A276="","",IF($I276&gt;0,1,0))</f>
        <v/>
      </c>
      <c r="K276" s="29" t="str">
        <f aca="false">IF($A276="","",IF(AND($D276&lt;&gt;"",$D276&gt;=$H276,$D276&lt;=Parâmetros!$C$4),$G276,""))</f>
        <v/>
      </c>
      <c r="L276" s="32" t="str">
        <f aca="false">IF($A276="","",IF(SUMPRODUCT(($A$3:$A$302&lt;&gt;"")*($A$3:$A$302=$A276)*($C$3:$C$302&lt;$F276)*($F$3:$F$302&gt;$C276))&gt;1,"Sobrepõe","OK"))</f>
        <v/>
      </c>
    </row>
    <row r="277" customFormat="false" ht="18" hidden="false" customHeight="true" outlineLevel="0" collapsed="false">
      <c r="A277" s="24"/>
      <c r="B277" s="26"/>
      <c r="C277" s="27"/>
      <c r="D277" s="27"/>
      <c r="E277" s="24"/>
      <c r="F277" s="28" t="str">
        <f aca="false">IF($A277="","",IF($D277="",Parâmetros!$C$4,$D277))</f>
        <v/>
      </c>
      <c r="G277" s="29" t="str">
        <f aca="false">IF($A277="","",IF($F277&lt;=$C277,0,($F277-$C277)*24))</f>
        <v/>
      </c>
      <c r="H277" s="30" t="str">
        <f aca="false">IF($A277="","",MAX(Parâmetros!$C$4-Parâmetros!$C$5,N(IFERROR(INDEX(Ativos!$G$3:$G$102,MATCH($A277,Ativos!$A$3:$A$102,0)),0))))</f>
        <v/>
      </c>
      <c r="I277" s="29" t="str">
        <f aca="false">IF($A277="","",MAX(0,(MIN($F277,Parâmetros!$C$4)-MAX($C277,$H277))*24))</f>
        <v/>
      </c>
      <c r="J277" s="31" t="str">
        <f aca="false">IF($A277="","",IF($I277&gt;0,1,0))</f>
        <v/>
      </c>
      <c r="K277" s="29" t="str">
        <f aca="false">IF($A277="","",IF(AND($D277&lt;&gt;"",$D277&gt;=$H277,$D277&lt;=Parâmetros!$C$4),$G277,""))</f>
        <v/>
      </c>
      <c r="L277" s="32" t="str">
        <f aca="false">IF($A277="","",IF(SUMPRODUCT(($A$3:$A$302&lt;&gt;"")*($A$3:$A$302=$A277)*($C$3:$C$302&lt;$F277)*($F$3:$F$302&gt;$C277))&gt;1,"Sobrepõe","OK"))</f>
        <v/>
      </c>
    </row>
    <row r="278" customFormat="false" ht="18" hidden="false" customHeight="true" outlineLevel="0" collapsed="false">
      <c r="A278" s="24"/>
      <c r="B278" s="26"/>
      <c r="C278" s="27"/>
      <c r="D278" s="27"/>
      <c r="E278" s="24"/>
      <c r="F278" s="28" t="str">
        <f aca="false">IF($A278="","",IF($D278="",Parâmetros!$C$4,$D278))</f>
        <v/>
      </c>
      <c r="G278" s="29" t="str">
        <f aca="false">IF($A278="","",IF($F278&lt;=$C278,0,($F278-$C278)*24))</f>
        <v/>
      </c>
      <c r="H278" s="30" t="str">
        <f aca="false">IF($A278="","",MAX(Parâmetros!$C$4-Parâmetros!$C$5,N(IFERROR(INDEX(Ativos!$G$3:$G$102,MATCH($A278,Ativos!$A$3:$A$102,0)),0))))</f>
        <v/>
      </c>
      <c r="I278" s="29" t="str">
        <f aca="false">IF($A278="","",MAX(0,(MIN($F278,Parâmetros!$C$4)-MAX($C278,$H278))*24))</f>
        <v/>
      </c>
      <c r="J278" s="31" t="str">
        <f aca="false">IF($A278="","",IF($I278&gt;0,1,0))</f>
        <v/>
      </c>
      <c r="K278" s="29" t="str">
        <f aca="false">IF($A278="","",IF(AND($D278&lt;&gt;"",$D278&gt;=$H278,$D278&lt;=Parâmetros!$C$4),$G278,""))</f>
        <v/>
      </c>
      <c r="L278" s="32" t="str">
        <f aca="false">IF($A278="","",IF(SUMPRODUCT(($A$3:$A$302&lt;&gt;"")*($A$3:$A$302=$A278)*($C$3:$C$302&lt;$F278)*($F$3:$F$302&gt;$C278))&gt;1,"Sobrepõe","OK"))</f>
        <v/>
      </c>
    </row>
    <row r="279" customFormat="false" ht="18" hidden="false" customHeight="true" outlineLevel="0" collapsed="false">
      <c r="A279" s="24"/>
      <c r="B279" s="26"/>
      <c r="C279" s="27"/>
      <c r="D279" s="27"/>
      <c r="E279" s="24"/>
      <c r="F279" s="28" t="str">
        <f aca="false">IF($A279="","",IF($D279="",Parâmetros!$C$4,$D279))</f>
        <v/>
      </c>
      <c r="G279" s="29" t="str">
        <f aca="false">IF($A279="","",IF($F279&lt;=$C279,0,($F279-$C279)*24))</f>
        <v/>
      </c>
      <c r="H279" s="30" t="str">
        <f aca="false">IF($A279="","",MAX(Parâmetros!$C$4-Parâmetros!$C$5,N(IFERROR(INDEX(Ativos!$G$3:$G$102,MATCH($A279,Ativos!$A$3:$A$102,0)),0))))</f>
        <v/>
      </c>
      <c r="I279" s="29" t="str">
        <f aca="false">IF($A279="","",MAX(0,(MIN($F279,Parâmetros!$C$4)-MAX($C279,$H279))*24))</f>
        <v/>
      </c>
      <c r="J279" s="31" t="str">
        <f aca="false">IF($A279="","",IF($I279&gt;0,1,0))</f>
        <v/>
      </c>
      <c r="K279" s="29" t="str">
        <f aca="false">IF($A279="","",IF(AND($D279&lt;&gt;"",$D279&gt;=$H279,$D279&lt;=Parâmetros!$C$4),$G279,""))</f>
        <v/>
      </c>
      <c r="L279" s="32" t="str">
        <f aca="false">IF($A279="","",IF(SUMPRODUCT(($A$3:$A$302&lt;&gt;"")*($A$3:$A$302=$A279)*($C$3:$C$302&lt;$F279)*($F$3:$F$302&gt;$C279))&gt;1,"Sobrepõe","OK"))</f>
        <v/>
      </c>
    </row>
    <row r="280" customFormat="false" ht="18" hidden="false" customHeight="true" outlineLevel="0" collapsed="false">
      <c r="A280" s="24"/>
      <c r="B280" s="26"/>
      <c r="C280" s="27"/>
      <c r="D280" s="27"/>
      <c r="E280" s="24"/>
      <c r="F280" s="28" t="str">
        <f aca="false">IF($A280="","",IF($D280="",Parâmetros!$C$4,$D280))</f>
        <v/>
      </c>
      <c r="G280" s="29" t="str">
        <f aca="false">IF($A280="","",IF($F280&lt;=$C280,0,($F280-$C280)*24))</f>
        <v/>
      </c>
      <c r="H280" s="30" t="str">
        <f aca="false">IF($A280="","",MAX(Parâmetros!$C$4-Parâmetros!$C$5,N(IFERROR(INDEX(Ativos!$G$3:$G$102,MATCH($A280,Ativos!$A$3:$A$102,0)),0))))</f>
        <v/>
      </c>
      <c r="I280" s="29" t="str">
        <f aca="false">IF($A280="","",MAX(0,(MIN($F280,Parâmetros!$C$4)-MAX($C280,$H280))*24))</f>
        <v/>
      </c>
      <c r="J280" s="31" t="str">
        <f aca="false">IF($A280="","",IF($I280&gt;0,1,0))</f>
        <v/>
      </c>
      <c r="K280" s="29" t="str">
        <f aca="false">IF($A280="","",IF(AND($D280&lt;&gt;"",$D280&gt;=$H280,$D280&lt;=Parâmetros!$C$4),$G280,""))</f>
        <v/>
      </c>
      <c r="L280" s="32" t="str">
        <f aca="false">IF($A280="","",IF(SUMPRODUCT(($A$3:$A$302&lt;&gt;"")*($A$3:$A$302=$A280)*($C$3:$C$302&lt;$F280)*($F$3:$F$302&gt;$C280))&gt;1,"Sobrepõe","OK"))</f>
        <v/>
      </c>
    </row>
    <row r="281" customFormat="false" ht="18" hidden="false" customHeight="true" outlineLevel="0" collapsed="false">
      <c r="A281" s="24"/>
      <c r="B281" s="26"/>
      <c r="C281" s="27"/>
      <c r="D281" s="27"/>
      <c r="E281" s="24"/>
      <c r="F281" s="28" t="str">
        <f aca="false">IF($A281="","",IF($D281="",Parâmetros!$C$4,$D281))</f>
        <v/>
      </c>
      <c r="G281" s="29" t="str">
        <f aca="false">IF($A281="","",IF($F281&lt;=$C281,0,($F281-$C281)*24))</f>
        <v/>
      </c>
      <c r="H281" s="30" t="str">
        <f aca="false">IF($A281="","",MAX(Parâmetros!$C$4-Parâmetros!$C$5,N(IFERROR(INDEX(Ativos!$G$3:$G$102,MATCH($A281,Ativos!$A$3:$A$102,0)),0))))</f>
        <v/>
      </c>
      <c r="I281" s="29" t="str">
        <f aca="false">IF($A281="","",MAX(0,(MIN($F281,Parâmetros!$C$4)-MAX($C281,$H281))*24))</f>
        <v/>
      </c>
      <c r="J281" s="31" t="str">
        <f aca="false">IF($A281="","",IF($I281&gt;0,1,0))</f>
        <v/>
      </c>
      <c r="K281" s="29" t="str">
        <f aca="false">IF($A281="","",IF(AND($D281&lt;&gt;"",$D281&gt;=$H281,$D281&lt;=Parâmetros!$C$4),$G281,""))</f>
        <v/>
      </c>
      <c r="L281" s="32" t="str">
        <f aca="false">IF($A281="","",IF(SUMPRODUCT(($A$3:$A$302&lt;&gt;"")*($A$3:$A$302=$A281)*($C$3:$C$302&lt;$F281)*($F$3:$F$302&gt;$C281))&gt;1,"Sobrepõe","OK"))</f>
        <v/>
      </c>
    </row>
    <row r="282" customFormat="false" ht="18" hidden="false" customHeight="true" outlineLevel="0" collapsed="false">
      <c r="A282" s="24"/>
      <c r="B282" s="26"/>
      <c r="C282" s="27"/>
      <c r="D282" s="27"/>
      <c r="E282" s="24"/>
      <c r="F282" s="28" t="str">
        <f aca="false">IF($A282="","",IF($D282="",Parâmetros!$C$4,$D282))</f>
        <v/>
      </c>
      <c r="G282" s="29" t="str">
        <f aca="false">IF($A282="","",IF($F282&lt;=$C282,0,($F282-$C282)*24))</f>
        <v/>
      </c>
      <c r="H282" s="30" t="str">
        <f aca="false">IF($A282="","",MAX(Parâmetros!$C$4-Parâmetros!$C$5,N(IFERROR(INDEX(Ativos!$G$3:$G$102,MATCH($A282,Ativos!$A$3:$A$102,0)),0))))</f>
        <v/>
      </c>
      <c r="I282" s="29" t="str">
        <f aca="false">IF($A282="","",MAX(0,(MIN($F282,Parâmetros!$C$4)-MAX($C282,$H282))*24))</f>
        <v/>
      </c>
      <c r="J282" s="31" t="str">
        <f aca="false">IF($A282="","",IF($I282&gt;0,1,0))</f>
        <v/>
      </c>
      <c r="K282" s="29" t="str">
        <f aca="false">IF($A282="","",IF(AND($D282&lt;&gt;"",$D282&gt;=$H282,$D282&lt;=Parâmetros!$C$4),$G282,""))</f>
        <v/>
      </c>
      <c r="L282" s="32" t="str">
        <f aca="false">IF($A282="","",IF(SUMPRODUCT(($A$3:$A$302&lt;&gt;"")*($A$3:$A$302=$A282)*($C$3:$C$302&lt;$F282)*($F$3:$F$302&gt;$C282))&gt;1,"Sobrepõe","OK"))</f>
        <v/>
      </c>
    </row>
    <row r="283" customFormat="false" ht="18" hidden="false" customHeight="true" outlineLevel="0" collapsed="false">
      <c r="A283" s="24"/>
      <c r="B283" s="26"/>
      <c r="C283" s="27"/>
      <c r="D283" s="27"/>
      <c r="E283" s="24"/>
      <c r="F283" s="28" t="str">
        <f aca="false">IF($A283="","",IF($D283="",Parâmetros!$C$4,$D283))</f>
        <v/>
      </c>
      <c r="G283" s="29" t="str">
        <f aca="false">IF($A283="","",IF($F283&lt;=$C283,0,($F283-$C283)*24))</f>
        <v/>
      </c>
      <c r="H283" s="30" t="str">
        <f aca="false">IF($A283="","",MAX(Parâmetros!$C$4-Parâmetros!$C$5,N(IFERROR(INDEX(Ativos!$G$3:$G$102,MATCH($A283,Ativos!$A$3:$A$102,0)),0))))</f>
        <v/>
      </c>
      <c r="I283" s="29" t="str">
        <f aca="false">IF($A283="","",MAX(0,(MIN($F283,Parâmetros!$C$4)-MAX($C283,$H283))*24))</f>
        <v/>
      </c>
      <c r="J283" s="31" t="str">
        <f aca="false">IF($A283="","",IF($I283&gt;0,1,0))</f>
        <v/>
      </c>
      <c r="K283" s="29" t="str">
        <f aca="false">IF($A283="","",IF(AND($D283&lt;&gt;"",$D283&gt;=$H283,$D283&lt;=Parâmetros!$C$4),$G283,""))</f>
        <v/>
      </c>
      <c r="L283" s="32" t="str">
        <f aca="false">IF($A283="","",IF(SUMPRODUCT(($A$3:$A$302&lt;&gt;"")*($A$3:$A$302=$A283)*($C$3:$C$302&lt;$F283)*($F$3:$F$302&gt;$C283))&gt;1,"Sobrepõe","OK"))</f>
        <v/>
      </c>
    </row>
    <row r="284" customFormat="false" ht="18" hidden="false" customHeight="true" outlineLevel="0" collapsed="false">
      <c r="A284" s="24"/>
      <c r="B284" s="26"/>
      <c r="C284" s="27"/>
      <c r="D284" s="27"/>
      <c r="E284" s="24"/>
      <c r="F284" s="28" t="str">
        <f aca="false">IF($A284="","",IF($D284="",Parâmetros!$C$4,$D284))</f>
        <v/>
      </c>
      <c r="G284" s="29" t="str">
        <f aca="false">IF($A284="","",IF($F284&lt;=$C284,0,($F284-$C284)*24))</f>
        <v/>
      </c>
      <c r="H284" s="30" t="str">
        <f aca="false">IF($A284="","",MAX(Parâmetros!$C$4-Parâmetros!$C$5,N(IFERROR(INDEX(Ativos!$G$3:$G$102,MATCH($A284,Ativos!$A$3:$A$102,0)),0))))</f>
        <v/>
      </c>
      <c r="I284" s="29" t="str">
        <f aca="false">IF($A284="","",MAX(0,(MIN($F284,Parâmetros!$C$4)-MAX($C284,$H284))*24))</f>
        <v/>
      </c>
      <c r="J284" s="31" t="str">
        <f aca="false">IF($A284="","",IF($I284&gt;0,1,0))</f>
        <v/>
      </c>
      <c r="K284" s="29" t="str">
        <f aca="false">IF($A284="","",IF(AND($D284&lt;&gt;"",$D284&gt;=$H284,$D284&lt;=Parâmetros!$C$4),$G284,""))</f>
        <v/>
      </c>
      <c r="L284" s="32" t="str">
        <f aca="false">IF($A284="","",IF(SUMPRODUCT(($A$3:$A$302&lt;&gt;"")*($A$3:$A$302=$A284)*($C$3:$C$302&lt;$F284)*($F$3:$F$302&gt;$C284))&gt;1,"Sobrepõe","OK"))</f>
        <v/>
      </c>
    </row>
    <row r="285" customFormat="false" ht="18" hidden="false" customHeight="true" outlineLevel="0" collapsed="false">
      <c r="A285" s="24"/>
      <c r="B285" s="26"/>
      <c r="C285" s="27"/>
      <c r="D285" s="27"/>
      <c r="E285" s="24"/>
      <c r="F285" s="28" t="str">
        <f aca="false">IF($A285="","",IF($D285="",Parâmetros!$C$4,$D285))</f>
        <v/>
      </c>
      <c r="G285" s="29" t="str">
        <f aca="false">IF($A285="","",IF($F285&lt;=$C285,0,($F285-$C285)*24))</f>
        <v/>
      </c>
      <c r="H285" s="30" t="str">
        <f aca="false">IF($A285="","",MAX(Parâmetros!$C$4-Parâmetros!$C$5,N(IFERROR(INDEX(Ativos!$G$3:$G$102,MATCH($A285,Ativos!$A$3:$A$102,0)),0))))</f>
        <v/>
      </c>
      <c r="I285" s="29" t="str">
        <f aca="false">IF($A285="","",MAX(0,(MIN($F285,Parâmetros!$C$4)-MAX($C285,$H285))*24))</f>
        <v/>
      </c>
      <c r="J285" s="31" t="str">
        <f aca="false">IF($A285="","",IF($I285&gt;0,1,0))</f>
        <v/>
      </c>
      <c r="K285" s="29" t="str">
        <f aca="false">IF($A285="","",IF(AND($D285&lt;&gt;"",$D285&gt;=$H285,$D285&lt;=Parâmetros!$C$4),$G285,""))</f>
        <v/>
      </c>
      <c r="L285" s="32" t="str">
        <f aca="false">IF($A285="","",IF(SUMPRODUCT(($A$3:$A$302&lt;&gt;"")*($A$3:$A$302=$A285)*($C$3:$C$302&lt;$F285)*($F$3:$F$302&gt;$C285))&gt;1,"Sobrepõe","OK"))</f>
        <v/>
      </c>
    </row>
    <row r="286" customFormat="false" ht="18" hidden="false" customHeight="true" outlineLevel="0" collapsed="false">
      <c r="A286" s="24"/>
      <c r="B286" s="26"/>
      <c r="C286" s="27"/>
      <c r="D286" s="27"/>
      <c r="E286" s="24"/>
      <c r="F286" s="28" t="str">
        <f aca="false">IF($A286="","",IF($D286="",Parâmetros!$C$4,$D286))</f>
        <v/>
      </c>
      <c r="G286" s="29" t="str">
        <f aca="false">IF($A286="","",IF($F286&lt;=$C286,0,($F286-$C286)*24))</f>
        <v/>
      </c>
      <c r="H286" s="30" t="str">
        <f aca="false">IF($A286="","",MAX(Parâmetros!$C$4-Parâmetros!$C$5,N(IFERROR(INDEX(Ativos!$G$3:$G$102,MATCH($A286,Ativos!$A$3:$A$102,0)),0))))</f>
        <v/>
      </c>
      <c r="I286" s="29" t="str">
        <f aca="false">IF($A286="","",MAX(0,(MIN($F286,Parâmetros!$C$4)-MAX($C286,$H286))*24))</f>
        <v/>
      </c>
      <c r="J286" s="31" t="str">
        <f aca="false">IF($A286="","",IF($I286&gt;0,1,0))</f>
        <v/>
      </c>
      <c r="K286" s="29" t="str">
        <f aca="false">IF($A286="","",IF(AND($D286&lt;&gt;"",$D286&gt;=$H286,$D286&lt;=Parâmetros!$C$4),$G286,""))</f>
        <v/>
      </c>
      <c r="L286" s="32" t="str">
        <f aca="false">IF($A286="","",IF(SUMPRODUCT(($A$3:$A$302&lt;&gt;"")*($A$3:$A$302=$A286)*($C$3:$C$302&lt;$F286)*($F$3:$F$302&gt;$C286))&gt;1,"Sobrepõe","OK"))</f>
        <v/>
      </c>
    </row>
    <row r="287" customFormat="false" ht="18" hidden="false" customHeight="true" outlineLevel="0" collapsed="false">
      <c r="A287" s="24"/>
      <c r="B287" s="26"/>
      <c r="C287" s="27"/>
      <c r="D287" s="27"/>
      <c r="E287" s="24"/>
      <c r="F287" s="28" t="str">
        <f aca="false">IF($A287="","",IF($D287="",Parâmetros!$C$4,$D287))</f>
        <v/>
      </c>
      <c r="G287" s="29" t="str">
        <f aca="false">IF($A287="","",IF($F287&lt;=$C287,0,($F287-$C287)*24))</f>
        <v/>
      </c>
      <c r="H287" s="30" t="str">
        <f aca="false">IF($A287="","",MAX(Parâmetros!$C$4-Parâmetros!$C$5,N(IFERROR(INDEX(Ativos!$G$3:$G$102,MATCH($A287,Ativos!$A$3:$A$102,0)),0))))</f>
        <v/>
      </c>
      <c r="I287" s="29" t="str">
        <f aca="false">IF($A287="","",MAX(0,(MIN($F287,Parâmetros!$C$4)-MAX($C287,$H287))*24))</f>
        <v/>
      </c>
      <c r="J287" s="31" t="str">
        <f aca="false">IF($A287="","",IF($I287&gt;0,1,0))</f>
        <v/>
      </c>
      <c r="K287" s="29" t="str">
        <f aca="false">IF($A287="","",IF(AND($D287&lt;&gt;"",$D287&gt;=$H287,$D287&lt;=Parâmetros!$C$4),$G287,""))</f>
        <v/>
      </c>
      <c r="L287" s="32" t="str">
        <f aca="false">IF($A287="","",IF(SUMPRODUCT(($A$3:$A$302&lt;&gt;"")*($A$3:$A$302=$A287)*($C$3:$C$302&lt;$F287)*($F$3:$F$302&gt;$C287))&gt;1,"Sobrepõe","OK"))</f>
        <v/>
      </c>
    </row>
    <row r="288" customFormat="false" ht="18" hidden="false" customHeight="true" outlineLevel="0" collapsed="false">
      <c r="A288" s="24"/>
      <c r="B288" s="26"/>
      <c r="C288" s="27"/>
      <c r="D288" s="27"/>
      <c r="E288" s="24"/>
      <c r="F288" s="28" t="str">
        <f aca="false">IF($A288="","",IF($D288="",Parâmetros!$C$4,$D288))</f>
        <v/>
      </c>
      <c r="G288" s="29" t="str">
        <f aca="false">IF($A288="","",IF($F288&lt;=$C288,0,($F288-$C288)*24))</f>
        <v/>
      </c>
      <c r="H288" s="30" t="str">
        <f aca="false">IF($A288="","",MAX(Parâmetros!$C$4-Parâmetros!$C$5,N(IFERROR(INDEX(Ativos!$G$3:$G$102,MATCH($A288,Ativos!$A$3:$A$102,0)),0))))</f>
        <v/>
      </c>
      <c r="I288" s="29" t="str">
        <f aca="false">IF($A288="","",MAX(0,(MIN($F288,Parâmetros!$C$4)-MAX($C288,$H288))*24))</f>
        <v/>
      </c>
      <c r="J288" s="31" t="str">
        <f aca="false">IF($A288="","",IF($I288&gt;0,1,0))</f>
        <v/>
      </c>
      <c r="K288" s="29" t="str">
        <f aca="false">IF($A288="","",IF(AND($D288&lt;&gt;"",$D288&gt;=$H288,$D288&lt;=Parâmetros!$C$4),$G288,""))</f>
        <v/>
      </c>
      <c r="L288" s="32" t="str">
        <f aca="false">IF($A288="","",IF(SUMPRODUCT(($A$3:$A$302&lt;&gt;"")*($A$3:$A$302=$A288)*($C$3:$C$302&lt;$F288)*($F$3:$F$302&gt;$C288))&gt;1,"Sobrepõe","OK"))</f>
        <v/>
      </c>
    </row>
    <row r="289" customFormat="false" ht="18" hidden="false" customHeight="true" outlineLevel="0" collapsed="false">
      <c r="A289" s="24"/>
      <c r="B289" s="26"/>
      <c r="C289" s="27"/>
      <c r="D289" s="27"/>
      <c r="E289" s="24"/>
      <c r="F289" s="28" t="str">
        <f aca="false">IF($A289="","",IF($D289="",Parâmetros!$C$4,$D289))</f>
        <v/>
      </c>
      <c r="G289" s="29" t="str">
        <f aca="false">IF($A289="","",IF($F289&lt;=$C289,0,($F289-$C289)*24))</f>
        <v/>
      </c>
      <c r="H289" s="30" t="str">
        <f aca="false">IF($A289="","",MAX(Parâmetros!$C$4-Parâmetros!$C$5,N(IFERROR(INDEX(Ativos!$G$3:$G$102,MATCH($A289,Ativos!$A$3:$A$102,0)),0))))</f>
        <v/>
      </c>
      <c r="I289" s="29" t="str">
        <f aca="false">IF($A289="","",MAX(0,(MIN($F289,Parâmetros!$C$4)-MAX($C289,$H289))*24))</f>
        <v/>
      </c>
      <c r="J289" s="31" t="str">
        <f aca="false">IF($A289="","",IF($I289&gt;0,1,0))</f>
        <v/>
      </c>
      <c r="K289" s="29" t="str">
        <f aca="false">IF($A289="","",IF(AND($D289&lt;&gt;"",$D289&gt;=$H289,$D289&lt;=Parâmetros!$C$4),$G289,""))</f>
        <v/>
      </c>
      <c r="L289" s="32" t="str">
        <f aca="false">IF($A289="","",IF(SUMPRODUCT(($A$3:$A$302&lt;&gt;"")*($A$3:$A$302=$A289)*($C$3:$C$302&lt;$F289)*($F$3:$F$302&gt;$C289))&gt;1,"Sobrepõe","OK"))</f>
        <v/>
      </c>
    </row>
    <row r="290" customFormat="false" ht="18" hidden="false" customHeight="true" outlineLevel="0" collapsed="false">
      <c r="A290" s="24"/>
      <c r="B290" s="26"/>
      <c r="C290" s="27"/>
      <c r="D290" s="27"/>
      <c r="E290" s="24"/>
      <c r="F290" s="28" t="str">
        <f aca="false">IF($A290="","",IF($D290="",Parâmetros!$C$4,$D290))</f>
        <v/>
      </c>
      <c r="G290" s="29" t="str">
        <f aca="false">IF($A290="","",IF($F290&lt;=$C290,0,($F290-$C290)*24))</f>
        <v/>
      </c>
      <c r="H290" s="30" t="str">
        <f aca="false">IF($A290="","",MAX(Parâmetros!$C$4-Parâmetros!$C$5,N(IFERROR(INDEX(Ativos!$G$3:$G$102,MATCH($A290,Ativos!$A$3:$A$102,0)),0))))</f>
        <v/>
      </c>
      <c r="I290" s="29" t="str">
        <f aca="false">IF($A290="","",MAX(0,(MIN($F290,Parâmetros!$C$4)-MAX($C290,$H290))*24))</f>
        <v/>
      </c>
      <c r="J290" s="31" t="str">
        <f aca="false">IF($A290="","",IF($I290&gt;0,1,0))</f>
        <v/>
      </c>
      <c r="K290" s="29" t="str">
        <f aca="false">IF($A290="","",IF(AND($D290&lt;&gt;"",$D290&gt;=$H290,$D290&lt;=Parâmetros!$C$4),$G290,""))</f>
        <v/>
      </c>
      <c r="L290" s="32" t="str">
        <f aca="false">IF($A290="","",IF(SUMPRODUCT(($A$3:$A$302&lt;&gt;"")*($A$3:$A$302=$A290)*($C$3:$C$302&lt;$F290)*($F$3:$F$302&gt;$C290))&gt;1,"Sobrepõe","OK"))</f>
        <v/>
      </c>
    </row>
    <row r="291" customFormat="false" ht="18" hidden="false" customHeight="true" outlineLevel="0" collapsed="false">
      <c r="A291" s="24"/>
      <c r="B291" s="26"/>
      <c r="C291" s="27"/>
      <c r="D291" s="27"/>
      <c r="E291" s="24"/>
      <c r="F291" s="28" t="str">
        <f aca="false">IF($A291="","",IF($D291="",Parâmetros!$C$4,$D291))</f>
        <v/>
      </c>
      <c r="G291" s="29" t="str">
        <f aca="false">IF($A291="","",IF($F291&lt;=$C291,0,($F291-$C291)*24))</f>
        <v/>
      </c>
      <c r="H291" s="30" t="str">
        <f aca="false">IF($A291="","",MAX(Parâmetros!$C$4-Parâmetros!$C$5,N(IFERROR(INDEX(Ativos!$G$3:$G$102,MATCH($A291,Ativos!$A$3:$A$102,0)),0))))</f>
        <v/>
      </c>
      <c r="I291" s="29" t="str">
        <f aca="false">IF($A291="","",MAX(0,(MIN($F291,Parâmetros!$C$4)-MAX($C291,$H291))*24))</f>
        <v/>
      </c>
      <c r="J291" s="31" t="str">
        <f aca="false">IF($A291="","",IF($I291&gt;0,1,0))</f>
        <v/>
      </c>
      <c r="K291" s="29" t="str">
        <f aca="false">IF($A291="","",IF(AND($D291&lt;&gt;"",$D291&gt;=$H291,$D291&lt;=Parâmetros!$C$4),$G291,""))</f>
        <v/>
      </c>
      <c r="L291" s="32" t="str">
        <f aca="false">IF($A291="","",IF(SUMPRODUCT(($A$3:$A$302&lt;&gt;"")*($A$3:$A$302=$A291)*($C$3:$C$302&lt;$F291)*($F$3:$F$302&gt;$C291))&gt;1,"Sobrepõe","OK"))</f>
        <v/>
      </c>
    </row>
    <row r="292" customFormat="false" ht="18" hidden="false" customHeight="true" outlineLevel="0" collapsed="false">
      <c r="A292" s="24"/>
      <c r="B292" s="26"/>
      <c r="C292" s="27"/>
      <c r="D292" s="27"/>
      <c r="E292" s="24"/>
      <c r="F292" s="28" t="str">
        <f aca="false">IF($A292="","",IF($D292="",Parâmetros!$C$4,$D292))</f>
        <v/>
      </c>
      <c r="G292" s="29" t="str">
        <f aca="false">IF($A292="","",IF($F292&lt;=$C292,0,($F292-$C292)*24))</f>
        <v/>
      </c>
      <c r="H292" s="30" t="str">
        <f aca="false">IF($A292="","",MAX(Parâmetros!$C$4-Parâmetros!$C$5,N(IFERROR(INDEX(Ativos!$G$3:$G$102,MATCH($A292,Ativos!$A$3:$A$102,0)),0))))</f>
        <v/>
      </c>
      <c r="I292" s="29" t="str">
        <f aca="false">IF($A292="","",MAX(0,(MIN($F292,Parâmetros!$C$4)-MAX($C292,$H292))*24))</f>
        <v/>
      </c>
      <c r="J292" s="31" t="str">
        <f aca="false">IF($A292="","",IF($I292&gt;0,1,0))</f>
        <v/>
      </c>
      <c r="K292" s="29" t="str">
        <f aca="false">IF($A292="","",IF(AND($D292&lt;&gt;"",$D292&gt;=$H292,$D292&lt;=Parâmetros!$C$4),$G292,""))</f>
        <v/>
      </c>
      <c r="L292" s="32" t="str">
        <f aca="false">IF($A292="","",IF(SUMPRODUCT(($A$3:$A$302&lt;&gt;"")*($A$3:$A$302=$A292)*($C$3:$C$302&lt;$F292)*($F$3:$F$302&gt;$C292))&gt;1,"Sobrepõe","OK"))</f>
        <v/>
      </c>
    </row>
    <row r="293" customFormat="false" ht="18" hidden="false" customHeight="true" outlineLevel="0" collapsed="false">
      <c r="A293" s="24"/>
      <c r="B293" s="26"/>
      <c r="C293" s="27"/>
      <c r="D293" s="27"/>
      <c r="E293" s="24"/>
      <c r="F293" s="28" t="str">
        <f aca="false">IF($A293="","",IF($D293="",Parâmetros!$C$4,$D293))</f>
        <v/>
      </c>
      <c r="G293" s="29" t="str">
        <f aca="false">IF($A293="","",IF($F293&lt;=$C293,0,($F293-$C293)*24))</f>
        <v/>
      </c>
      <c r="H293" s="30" t="str">
        <f aca="false">IF($A293="","",MAX(Parâmetros!$C$4-Parâmetros!$C$5,N(IFERROR(INDEX(Ativos!$G$3:$G$102,MATCH($A293,Ativos!$A$3:$A$102,0)),0))))</f>
        <v/>
      </c>
      <c r="I293" s="29" t="str">
        <f aca="false">IF($A293="","",MAX(0,(MIN($F293,Parâmetros!$C$4)-MAX($C293,$H293))*24))</f>
        <v/>
      </c>
      <c r="J293" s="31" t="str">
        <f aca="false">IF($A293="","",IF($I293&gt;0,1,0))</f>
        <v/>
      </c>
      <c r="K293" s="29" t="str">
        <f aca="false">IF($A293="","",IF(AND($D293&lt;&gt;"",$D293&gt;=$H293,$D293&lt;=Parâmetros!$C$4),$G293,""))</f>
        <v/>
      </c>
      <c r="L293" s="32" t="str">
        <f aca="false">IF($A293="","",IF(SUMPRODUCT(($A$3:$A$302&lt;&gt;"")*($A$3:$A$302=$A293)*($C$3:$C$302&lt;$F293)*($F$3:$F$302&gt;$C293))&gt;1,"Sobrepõe","OK"))</f>
        <v/>
      </c>
    </row>
    <row r="294" customFormat="false" ht="18" hidden="false" customHeight="true" outlineLevel="0" collapsed="false">
      <c r="A294" s="24"/>
      <c r="B294" s="26"/>
      <c r="C294" s="27"/>
      <c r="D294" s="27"/>
      <c r="E294" s="24"/>
      <c r="F294" s="28" t="str">
        <f aca="false">IF($A294="","",IF($D294="",Parâmetros!$C$4,$D294))</f>
        <v/>
      </c>
      <c r="G294" s="29" t="str">
        <f aca="false">IF($A294="","",IF($F294&lt;=$C294,0,($F294-$C294)*24))</f>
        <v/>
      </c>
      <c r="H294" s="30" t="str">
        <f aca="false">IF($A294="","",MAX(Parâmetros!$C$4-Parâmetros!$C$5,N(IFERROR(INDEX(Ativos!$G$3:$G$102,MATCH($A294,Ativos!$A$3:$A$102,0)),0))))</f>
        <v/>
      </c>
      <c r="I294" s="29" t="str">
        <f aca="false">IF($A294="","",MAX(0,(MIN($F294,Parâmetros!$C$4)-MAX($C294,$H294))*24))</f>
        <v/>
      </c>
      <c r="J294" s="31" t="str">
        <f aca="false">IF($A294="","",IF($I294&gt;0,1,0))</f>
        <v/>
      </c>
      <c r="K294" s="29" t="str">
        <f aca="false">IF($A294="","",IF(AND($D294&lt;&gt;"",$D294&gt;=$H294,$D294&lt;=Parâmetros!$C$4),$G294,""))</f>
        <v/>
      </c>
      <c r="L294" s="32" t="str">
        <f aca="false">IF($A294="","",IF(SUMPRODUCT(($A$3:$A$302&lt;&gt;"")*($A$3:$A$302=$A294)*($C$3:$C$302&lt;$F294)*($F$3:$F$302&gt;$C294))&gt;1,"Sobrepõe","OK"))</f>
        <v/>
      </c>
    </row>
    <row r="295" customFormat="false" ht="18" hidden="false" customHeight="true" outlineLevel="0" collapsed="false">
      <c r="A295" s="24"/>
      <c r="B295" s="26"/>
      <c r="C295" s="27"/>
      <c r="D295" s="27"/>
      <c r="E295" s="24"/>
      <c r="F295" s="28" t="str">
        <f aca="false">IF($A295="","",IF($D295="",Parâmetros!$C$4,$D295))</f>
        <v/>
      </c>
      <c r="G295" s="29" t="str">
        <f aca="false">IF($A295="","",IF($F295&lt;=$C295,0,($F295-$C295)*24))</f>
        <v/>
      </c>
      <c r="H295" s="30" t="str">
        <f aca="false">IF($A295="","",MAX(Parâmetros!$C$4-Parâmetros!$C$5,N(IFERROR(INDEX(Ativos!$G$3:$G$102,MATCH($A295,Ativos!$A$3:$A$102,0)),0))))</f>
        <v/>
      </c>
      <c r="I295" s="29" t="str">
        <f aca="false">IF($A295="","",MAX(0,(MIN($F295,Parâmetros!$C$4)-MAX($C295,$H295))*24))</f>
        <v/>
      </c>
      <c r="J295" s="31" t="str">
        <f aca="false">IF($A295="","",IF($I295&gt;0,1,0))</f>
        <v/>
      </c>
      <c r="K295" s="29" t="str">
        <f aca="false">IF($A295="","",IF(AND($D295&lt;&gt;"",$D295&gt;=$H295,$D295&lt;=Parâmetros!$C$4),$G295,""))</f>
        <v/>
      </c>
      <c r="L295" s="32" t="str">
        <f aca="false">IF($A295="","",IF(SUMPRODUCT(($A$3:$A$302&lt;&gt;"")*($A$3:$A$302=$A295)*($C$3:$C$302&lt;$F295)*($F$3:$F$302&gt;$C295))&gt;1,"Sobrepõe","OK"))</f>
        <v/>
      </c>
    </row>
    <row r="296" customFormat="false" ht="18" hidden="false" customHeight="true" outlineLevel="0" collapsed="false">
      <c r="A296" s="24"/>
      <c r="B296" s="26"/>
      <c r="C296" s="27"/>
      <c r="D296" s="27"/>
      <c r="E296" s="24"/>
      <c r="F296" s="28" t="str">
        <f aca="false">IF($A296="","",IF($D296="",Parâmetros!$C$4,$D296))</f>
        <v/>
      </c>
      <c r="G296" s="29" t="str">
        <f aca="false">IF($A296="","",IF($F296&lt;=$C296,0,($F296-$C296)*24))</f>
        <v/>
      </c>
      <c r="H296" s="30" t="str">
        <f aca="false">IF($A296="","",MAX(Parâmetros!$C$4-Parâmetros!$C$5,N(IFERROR(INDEX(Ativos!$G$3:$G$102,MATCH($A296,Ativos!$A$3:$A$102,0)),0))))</f>
        <v/>
      </c>
      <c r="I296" s="29" t="str">
        <f aca="false">IF($A296="","",MAX(0,(MIN($F296,Parâmetros!$C$4)-MAX($C296,$H296))*24))</f>
        <v/>
      </c>
      <c r="J296" s="31" t="str">
        <f aca="false">IF($A296="","",IF($I296&gt;0,1,0))</f>
        <v/>
      </c>
      <c r="K296" s="29" t="str">
        <f aca="false">IF($A296="","",IF(AND($D296&lt;&gt;"",$D296&gt;=$H296,$D296&lt;=Parâmetros!$C$4),$G296,""))</f>
        <v/>
      </c>
      <c r="L296" s="32" t="str">
        <f aca="false">IF($A296="","",IF(SUMPRODUCT(($A$3:$A$302&lt;&gt;"")*($A$3:$A$302=$A296)*($C$3:$C$302&lt;$F296)*($F$3:$F$302&gt;$C296))&gt;1,"Sobrepõe","OK"))</f>
        <v/>
      </c>
    </row>
    <row r="297" customFormat="false" ht="18" hidden="false" customHeight="true" outlineLevel="0" collapsed="false">
      <c r="A297" s="24"/>
      <c r="B297" s="26"/>
      <c r="C297" s="27"/>
      <c r="D297" s="27"/>
      <c r="E297" s="24"/>
      <c r="F297" s="28" t="str">
        <f aca="false">IF($A297="","",IF($D297="",Parâmetros!$C$4,$D297))</f>
        <v/>
      </c>
      <c r="G297" s="29" t="str">
        <f aca="false">IF($A297="","",IF($F297&lt;=$C297,0,($F297-$C297)*24))</f>
        <v/>
      </c>
      <c r="H297" s="30" t="str">
        <f aca="false">IF($A297="","",MAX(Parâmetros!$C$4-Parâmetros!$C$5,N(IFERROR(INDEX(Ativos!$G$3:$G$102,MATCH($A297,Ativos!$A$3:$A$102,0)),0))))</f>
        <v/>
      </c>
      <c r="I297" s="29" t="str">
        <f aca="false">IF($A297="","",MAX(0,(MIN($F297,Parâmetros!$C$4)-MAX($C297,$H297))*24))</f>
        <v/>
      </c>
      <c r="J297" s="31" t="str">
        <f aca="false">IF($A297="","",IF($I297&gt;0,1,0))</f>
        <v/>
      </c>
      <c r="K297" s="29" t="str">
        <f aca="false">IF($A297="","",IF(AND($D297&lt;&gt;"",$D297&gt;=$H297,$D297&lt;=Parâmetros!$C$4),$G297,""))</f>
        <v/>
      </c>
      <c r="L297" s="32" t="str">
        <f aca="false">IF($A297="","",IF(SUMPRODUCT(($A$3:$A$302&lt;&gt;"")*($A$3:$A$302=$A297)*($C$3:$C$302&lt;$F297)*($F$3:$F$302&gt;$C297))&gt;1,"Sobrepõe","OK"))</f>
        <v/>
      </c>
    </row>
    <row r="298" customFormat="false" ht="18" hidden="false" customHeight="true" outlineLevel="0" collapsed="false">
      <c r="A298" s="24"/>
      <c r="B298" s="26"/>
      <c r="C298" s="27"/>
      <c r="D298" s="27"/>
      <c r="E298" s="24"/>
      <c r="F298" s="28" t="str">
        <f aca="false">IF($A298="","",IF($D298="",Parâmetros!$C$4,$D298))</f>
        <v/>
      </c>
      <c r="G298" s="29" t="str">
        <f aca="false">IF($A298="","",IF($F298&lt;=$C298,0,($F298-$C298)*24))</f>
        <v/>
      </c>
      <c r="H298" s="30" t="str">
        <f aca="false">IF($A298="","",MAX(Parâmetros!$C$4-Parâmetros!$C$5,N(IFERROR(INDEX(Ativos!$G$3:$G$102,MATCH($A298,Ativos!$A$3:$A$102,0)),0))))</f>
        <v/>
      </c>
      <c r="I298" s="29" t="str">
        <f aca="false">IF($A298="","",MAX(0,(MIN($F298,Parâmetros!$C$4)-MAX($C298,$H298))*24))</f>
        <v/>
      </c>
      <c r="J298" s="31" t="str">
        <f aca="false">IF($A298="","",IF($I298&gt;0,1,0))</f>
        <v/>
      </c>
      <c r="K298" s="29" t="str">
        <f aca="false">IF($A298="","",IF(AND($D298&lt;&gt;"",$D298&gt;=$H298,$D298&lt;=Parâmetros!$C$4),$G298,""))</f>
        <v/>
      </c>
      <c r="L298" s="32" t="str">
        <f aca="false">IF($A298="","",IF(SUMPRODUCT(($A$3:$A$302&lt;&gt;"")*($A$3:$A$302=$A298)*($C$3:$C$302&lt;$F298)*($F$3:$F$302&gt;$C298))&gt;1,"Sobrepõe","OK"))</f>
        <v/>
      </c>
    </row>
    <row r="299" customFormat="false" ht="18" hidden="false" customHeight="true" outlineLevel="0" collapsed="false">
      <c r="A299" s="24"/>
      <c r="B299" s="26"/>
      <c r="C299" s="27"/>
      <c r="D299" s="27"/>
      <c r="E299" s="24"/>
      <c r="F299" s="28" t="str">
        <f aca="false">IF($A299="","",IF($D299="",Parâmetros!$C$4,$D299))</f>
        <v/>
      </c>
      <c r="G299" s="29" t="str">
        <f aca="false">IF($A299="","",IF($F299&lt;=$C299,0,($F299-$C299)*24))</f>
        <v/>
      </c>
      <c r="H299" s="30" t="str">
        <f aca="false">IF($A299="","",MAX(Parâmetros!$C$4-Parâmetros!$C$5,N(IFERROR(INDEX(Ativos!$G$3:$G$102,MATCH($A299,Ativos!$A$3:$A$102,0)),0))))</f>
        <v/>
      </c>
      <c r="I299" s="29" t="str">
        <f aca="false">IF($A299="","",MAX(0,(MIN($F299,Parâmetros!$C$4)-MAX($C299,$H299))*24))</f>
        <v/>
      </c>
      <c r="J299" s="31" t="str">
        <f aca="false">IF($A299="","",IF($I299&gt;0,1,0))</f>
        <v/>
      </c>
      <c r="K299" s="29" t="str">
        <f aca="false">IF($A299="","",IF(AND($D299&lt;&gt;"",$D299&gt;=$H299,$D299&lt;=Parâmetros!$C$4),$G299,""))</f>
        <v/>
      </c>
      <c r="L299" s="32" t="str">
        <f aca="false">IF($A299="","",IF(SUMPRODUCT(($A$3:$A$302&lt;&gt;"")*($A$3:$A$302=$A299)*($C$3:$C$302&lt;$F299)*($F$3:$F$302&gt;$C299))&gt;1,"Sobrepõe","OK"))</f>
        <v/>
      </c>
    </row>
    <row r="300" customFormat="false" ht="18" hidden="false" customHeight="true" outlineLevel="0" collapsed="false">
      <c r="A300" s="24"/>
      <c r="B300" s="26"/>
      <c r="C300" s="27"/>
      <c r="D300" s="27"/>
      <c r="E300" s="24"/>
      <c r="F300" s="28" t="str">
        <f aca="false">IF($A300="","",IF($D300="",Parâmetros!$C$4,$D300))</f>
        <v/>
      </c>
      <c r="G300" s="29" t="str">
        <f aca="false">IF($A300="","",IF($F300&lt;=$C300,0,($F300-$C300)*24))</f>
        <v/>
      </c>
      <c r="H300" s="30" t="str">
        <f aca="false">IF($A300="","",MAX(Parâmetros!$C$4-Parâmetros!$C$5,N(IFERROR(INDEX(Ativos!$G$3:$G$102,MATCH($A300,Ativos!$A$3:$A$102,0)),0))))</f>
        <v/>
      </c>
      <c r="I300" s="29" t="str">
        <f aca="false">IF($A300="","",MAX(0,(MIN($F300,Parâmetros!$C$4)-MAX($C300,$H300))*24))</f>
        <v/>
      </c>
      <c r="J300" s="31" t="str">
        <f aca="false">IF($A300="","",IF($I300&gt;0,1,0))</f>
        <v/>
      </c>
      <c r="K300" s="29" t="str">
        <f aca="false">IF($A300="","",IF(AND($D300&lt;&gt;"",$D300&gt;=$H300,$D300&lt;=Parâmetros!$C$4),$G300,""))</f>
        <v/>
      </c>
      <c r="L300" s="32" t="str">
        <f aca="false">IF($A300="","",IF(SUMPRODUCT(($A$3:$A$302&lt;&gt;"")*($A$3:$A$302=$A300)*($C$3:$C$302&lt;$F300)*($F$3:$F$302&gt;$C300))&gt;1,"Sobrepõe","OK"))</f>
        <v/>
      </c>
    </row>
    <row r="301" customFormat="false" ht="18" hidden="false" customHeight="true" outlineLevel="0" collapsed="false">
      <c r="A301" s="24"/>
      <c r="B301" s="26"/>
      <c r="C301" s="27"/>
      <c r="D301" s="27"/>
      <c r="E301" s="24"/>
      <c r="F301" s="28" t="str">
        <f aca="false">IF($A301="","",IF($D301="",Parâmetros!$C$4,$D301))</f>
        <v/>
      </c>
      <c r="G301" s="29" t="str">
        <f aca="false">IF($A301="","",IF($F301&lt;=$C301,0,($F301-$C301)*24))</f>
        <v/>
      </c>
      <c r="H301" s="30" t="str">
        <f aca="false">IF($A301="","",MAX(Parâmetros!$C$4-Parâmetros!$C$5,N(IFERROR(INDEX(Ativos!$G$3:$G$102,MATCH($A301,Ativos!$A$3:$A$102,0)),0))))</f>
        <v/>
      </c>
      <c r="I301" s="29" t="str">
        <f aca="false">IF($A301="","",MAX(0,(MIN($F301,Parâmetros!$C$4)-MAX($C301,$H301))*24))</f>
        <v/>
      </c>
      <c r="J301" s="31" t="str">
        <f aca="false">IF($A301="","",IF($I301&gt;0,1,0))</f>
        <v/>
      </c>
      <c r="K301" s="29" t="str">
        <f aca="false">IF($A301="","",IF(AND($D301&lt;&gt;"",$D301&gt;=$H301,$D301&lt;=Parâmetros!$C$4),$G301,""))</f>
        <v/>
      </c>
      <c r="L301" s="32" t="str">
        <f aca="false">IF($A301="","",IF(SUMPRODUCT(($A$3:$A$302&lt;&gt;"")*($A$3:$A$302=$A301)*($C$3:$C$302&lt;$F301)*($F$3:$F$302&gt;$C301))&gt;1,"Sobrepõe","OK"))</f>
        <v/>
      </c>
    </row>
    <row r="302" customFormat="false" ht="18" hidden="false" customHeight="true" outlineLevel="0" collapsed="false">
      <c r="A302" s="24"/>
      <c r="B302" s="26"/>
      <c r="C302" s="27"/>
      <c r="D302" s="27"/>
      <c r="E302" s="24"/>
      <c r="F302" s="28" t="str">
        <f aca="false">IF($A302="","",IF($D302="",Parâmetros!$C$4,$D302))</f>
        <v/>
      </c>
      <c r="G302" s="29" t="str">
        <f aca="false">IF($A302="","",IF($F302&lt;=$C302,0,($F302-$C302)*24))</f>
        <v/>
      </c>
      <c r="H302" s="30" t="str">
        <f aca="false">IF($A302="","",MAX(Parâmetros!$C$4-Parâmetros!$C$5,N(IFERROR(INDEX(Ativos!$G$3:$G$102,MATCH($A302,Ativos!$A$3:$A$102,0)),0))))</f>
        <v/>
      </c>
      <c r="I302" s="29" t="str">
        <f aca="false">IF($A302="","",MAX(0,(MIN($F302,Parâmetros!$C$4)-MAX($C302,$H302))*24))</f>
        <v/>
      </c>
      <c r="J302" s="31" t="str">
        <f aca="false">IF($A302="","",IF($I302&gt;0,1,0))</f>
        <v/>
      </c>
      <c r="K302" s="29" t="str">
        <f aca="false">IF($A302="","",IF(AND($D302&lt;&gt;"",$D302&gt;=$H302,$D302&lt;=Parâmetros!$C$4),$G302,""))</f>
        <v/>
      </c>
      <c r="L302" s="32" t="str">
        <f aca="false">IF($A302="","",IF(SUMPRODUCT(($A$3:$A$302&lt;&gt;"")*($A$3:$A$302=$A302)*($C$3:$C$302&lt;$F302)*($F$3:$F$302&gt;$C302))&gt;1,"Sobrepõe","OK"))</f>
        <v/>
      </c>
    </row>
  </sheetData>
  <dataValidations count="2">
    <dataValidation allowBlank="true" errorStyle="stop" operator="between" showDropDown="false" showErrorMessage="false" showInputMessage="false" sqref="B3:B302" type="list">
      <formula1>Parâmetros!$C$15:$C$16</formula1>
      <formula2>0</formula2>
    </dataValidation>
    <dataValidation allowBlank="true" error="Escolha uma TAG cadastrada na aba «Ativos»." errorStyle="stop" errorTitle="TAG não cadastrada" operator="between" showDropDown="false" showErrorMessage="false" showInputMessage="false" sqref="A3:A302" type="list">
      <formula1>TAGs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H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7"/>
    <col collapsed="false" customWidth="true" hidden="false" outlineLevel="0" max="3" min="3" style="1" width="34"/>
    <col collapsed="false" customWidth="true" hidden="false" outlineLevel="0" max="4" min="4" style="1" width="24"/>
    <col collapsed="false" customWidth="true" hidden="false" outlineLevel="0" max="5" min="5" style="1" width="15"/>
    <col collapsed="false" customWidth="true" hidden="false" outlineLevel="0" max="6" min="6" style="1" width="19"/>
    <col collapsed="false" customWidth="true" hidden="false" outlineLevel="0" max="7" min="7" style="1" width="14"/>
    <col collapsed="false" customWidth="true" hidden="false" outlineLevel="0" max="8" min="8" style="1" width="18"/>
  </cols>
  <sheetData>
    <row r="1" customFormat="false" ht="17.35" hidden="false" customHeight="false" outlineLevel="0" collapsed="false">
      <c r="A1" s="14" t="s">
        <v>165</v>
      </c>
      <c r="C1" s="23" t="s">
        <v>166</v>
      </c>
    </row>
    <row r="2" customFormat="false" ht="30" hidden="false" customHeight="true" outlineLevel="0" collapsed="false">
      <c r="A2" s="21" t="s">
        <v>81</v>
      </c>
      <c r="B2" s="21" t="s">
        <v>167</v>
      </c>
      <c r="C2" s="21" t="s">
        <v>168</v>
      </c>
      <c r="D2" s="21" t="s">
        <v>169</v>
      </c>
      <c r="E2" s="21" t="s">
        <v>170</v>
      </c>
      <c r="F2" s="21" t="s">
        <v>171</v>
      </c>
      <c r="G2" s="21" t="s">
        <v>172</v>
      </c>
      <c r="H2" s="21" t="s">
        <v>173</v>
      </c>
    </row>
    <row r="3" customFormat="false" ht="18" hidden="false" customHeight="true" outlineLevel="0" collapsed="false">
      <c r="A3" s="24" t="s">
        <v>99</v>
      </c>
      <c r="B3" s="25" t="n">
        <f aca="false">INT(Parâmetros!$C$4)-22</f>
        <v>46232</v>
      </c>
      <c r="C3" s="24" t="s">
        <v>64</v>
      </c>
      <c r="D3" s="24" t="s">
        <v>174</v>
      </c>
      <c r="E3" s="26" t="s">
        <v>70</v>
      </c>
      <c r="F3" s="25" t="n">
        <f aca="false">INT(Parâmetros!$C$4)-20</f>
        <v>46234</v>
      </c>
      <c r="G3" s="26" t="s">
        <v>175</v>
      </c>
      <c r="H3" s="32" t="str">
        <f aca="false">IF($A3="","",IF($E3="Concluída","Concluída",IF($B3&lt;INT(Parâmetros!$C$4),"Atrasada","Agendada")))</f>
        <v>Concluída</v>
      </c>
    </row>
    <row r="4" customFormat="false" ht="18" hidden="false" customHeight="true" outlineLevel="0" collapsed="false">
      <c r="A4" s="24" t="s">
        <v>99</v>
      </c>
      <c r="B4" s="25" t="n">
        <f aca="false">INT(Parâmetros!$C$4)+38</f>
        <v>46292</v>
      </c>
      <c r="C4" s="24" t="s">
        <v>64</v>
      </c>
      <c r="D4" s="24" t="s">
        <v>174</v>
      </c>
      <c r="E4" s="26" t="s">
        <v>65</v>
      </c>
      <c r="F4" s="25"/>
      <c r="G4" s="26" t="s">
        <v>176</v>
      </c>
      <c r="H4" s="32" t="str">
        <f aca="false">IF($A4="","",IF($E4="Concluída","Concluída",IF($B4&lt;INT(Parâmetros!$C$4),"Atrasada","Agendada")))</f>
        <v>Agendada</v>
      </c>
    </row>
    <row r="5" customFormat="false" ht="18" hidden="false" customHeight="true" outlineLevel="0" collapsed="false">
      <c r="A5" s="24" t="s">
        <v>112</v>
      </c>
      <c r="B5" s="25" t="n">
        <f aca="false">INT(Parâmetros!$C$4)-5</f>
        <v>46249</v>
      </c>
      <c r="C5" s="24" t="s">
        <v>69</v>
      </c>
      <c r="D5" s="24" t="s">
        <v>177</v>
      </c>
      <c r="E5" s="26" t="s">
        <v>65</v>
      </c>
      <c r="F5" s="25"/>
      <c r="G5" s="26" t="s">
        <v>176</v>
      </c>
      <c r="H5" s="32" t="str">
        <f aca="false">IF($A5="","",IF($E5="Concluída","Concluída",IF($B5&lt;INT(Parâmetros!$C$4),"Atrasada","Agendada")))</f>
        <v>Atrasada</v>
      </c>
    </row>
    <row r="6" customFormat="false" ht="18" hidden="false" customHeight="true" outlineLevel="0" collapsed="false">
      <c r="A6" s="24" t="s">
        <v>112</v>
      </c>
      <c r="B6" s="25" t="n">
        <f aca="false">INT(Parâmetros!$C$4)+25</f>
        <v>46279</v>
      </c>
      <c r="C6" s="24" t="s">
        <v>64</v>
      </c>
      <c r="D6" s="24" t="s">
        <v>174</v>
      </c>
      <c r="E6" s="26" t="s">
        <v>65</v>
      </c>
      <c r="F6" s="25"/>
      <c r="G6" s="26" t="s">
        <v>176</v>
      </c>
      <c r="H6" s="32" t="str">
        <f aca="false">IF($A6="","",IF($E6="Concluída","Concluída",IF($B6&lt;INT(Parâmetros!$C$4),"Atrasada","Agendada")))</f>
        <v>Agendada</v>
      </c>
    </row>
    <row r="7" customFormat="false" ht="18" hidden="false" customHeight="true" outlineLevel="0" collapsed="false">
      <c r="A7" s="24" t="s">
        <v>118</v>
      </c>
      <c r="B7" s="25" t="n">
        <f aca="false">INT(Parâmetros!$C$4)-12</f>
        <v>46242</v>
      </c>
      <c r="C7" s="24" t="s">
        <v>64</v>
      </c>
      <c r="D7" s="24" t="s">
        <v>177</v>
      </c>
      <c r="E7" s="26" t="s">
        <v>70</v>
      </c>
      <c r="F7" s="25" t="n">
        <f aca="false">INT(Parâmetros!$C$4)-12</f>
        <v>46242</v>
      </c>
      <c r="G7" s="26" t="s">
        <v>175</v>
      </c>
      <c r="H7" s="32" t="str">
        <f aca="false">IF($A7="","",IF($E7="Concluída","Concluída",IF($B7&lt;INT(Parâmetros!$C$4),"Atrasada","Agendada")))</f>
        <v>Concluída</v>
      </c>
    </row>
    <row r="8" customFormat="false" ht="18" hidden="false" customHeight="true" outlineLevel="0" collapsed="false">
      <c r="A8" s="24" t="s">
        <v>118</v>
      </c>
      <c r="B8" s="25" t="n">
        <f aca="false">INT(Parâmetros!$C$4)+51</f>
        <v>46305</v>
      </c>
      <c r="C8" s="24" t="s">
        <v>64</v>
      </c>
      <c r="D8" s="24" t="s">
        <v>177</v>
      </c>
      <c r="E8" s="26" t="s">
        <v>65</v>
      </c>
      <c r="F8" s="25"/>
      <c r="G8" s="26" t="s">
        <v>176</v>
      </c>
      <c r="H8" s="32" t="str">
        <f aca="false">IF($A8="","",IF($E8="Concluída","Concluída",IF($B8&lt;INT(Parâmetros!$C$4),"Atrasada","Agendada")))</f>
        <v>Agendada</v>
      </c>
    </row>
    <row r="9" customFormat="false" ht="18" hidden="false" customHeight="true" outlineLevel="0" collapsed="false">
      <c r="A9" s="24" t="s">
        <v>133</v>
      </c>
      <c r="B9" s="25" t="n">
        <f aca="false">INT(Parâmetros!$C$4)-45</f>
        <v>46209</v>
      </c>
      <c r="C9" s="24" t="s">
        <v>64</v>
      </c>
      <c r="D9" s="24" t="s">
        <v>178</v>
      </c>
      <c r="E9" s="26" t="s">
        <v>70</v>
      </c>
      <c r="F9" s="25" t="n">
        <f aca="false">INT(Parâmetros!$C$4)-44</f>
        <v>46210</v>
      </c>
      <c r="G9" s="26" t="s">
        <v>175</v>
      </c>
      <c r="H9" s="32" t="str">
        <f aca="false">IF($A9="","",IF($E9="Concluída","Concluída",IF($B9&lt;INT(Parâmetros!$C$4),"Atrasada","Agendada")))</f>
        <v>Concluída</v>
      </c>
    </row>
    <row r="10" customFormat="false" ht="18" hidden="false" customHeight="true" outlineLevel="0" collapsed="false">
      <c r="A10" s="24" t="s">
        <v>133</v>
      </c>
      <c r="B10" s="25" t="n">
        <f aca="false">INT(Parâmetros!$C$4)+45</f>
        <v>46299</v>
      </c>
      <c r="C10" s="24" t="s">
        <v>64</v>
      </c>
      <c r="D10" s="24" t="s">
        <v>178</v>
      </c>
      <c r="E10" s="26" t="s">
        <v>65</v>
      </c>
      <c r="F10" s="25"/>
      <c r="G10" s="26" t="s">
        <v>176</v>
      </c>
      <c r="H10" s="32" t="str">
        <f aca="false">IF($A10="","",IF($E10="Concluída","Concluída",IF($B10&lt;INT(Parâmetros!$C$4),"Atrasada","Agendada")))</f>
        <v>Agendada</v>
      </c>
    </row>
    <row r="11" customFormat="false" ht="18" hidden="false" customHeight="true" outlineLevel="0" collapsed="false">
      <c r="A11" s="24" t="s">
        <v>127</v>
      </c>
      <c r="B11" s="25" t="n">
        <f aca="false">INT(Parâmetros!$C$4)-9</f>
        <v>46245</v>
      </c>
      <c r="C11" s="24" t="s">
        <v>72</v>
      </c>
      <c r="D11" s="24" t="s">
        <v>177</v>
      </c>
      <c r="E11" s="26" t="s">
        <v>65</v>
      </c>
      <c r="F11" s="25"/>
      <c r="G11" s="26" t="s">
        <v>176</v>
      </c>
      <c r="H11" s="32" t="str">
        <f aca="false">IF($A11="","",IF($E11="Concluída","Concluída",IF($B11&lt;INT(Parâmetros!$C$4),"Atrasada","Agendada")))</f>
        <v>Atrasada</v>
      </c>
    </row>
    <row r="12" customFormat="false" ht="18" hidden="false" customHeight="true" outlineLevel="0" collapsed="false">
      <c r="A12" s="24" t="s">
        <v>90</v>
      </c>
      <c r="B12" s="25" t="n">
        <f aca="false">INT(Parâmetros!$C$4)-33</f>
        <v>46221</v>
      </c>
      <c r="C12" s="24" t="s">
        <v>64</v>
      </c>
      <c r="D12" s="24" t="s">
        <v>178</v>
      </c>
      <c r="E12" s="26" t="s">
        <v>70</v>
      </c>
      <c r="F12" s="25" t="n">
        <f aca="false">INT(Parâmetros!$C$4)-33</f>
        <v>46221</v>
      </c>
      <c r="G12" s="26" t="s">
        <v>175</v>
      </c>
      <c r="H12" s="32" t="str">
        <f aca="false">IF($A12="","",IF($E12="Concluída","Concluída",IF($B12&lt;INT(Parâmetros!$C$4),"Atrasada","Agendada")))</f>
        <v>Concluída</v>
      </c>
    </row>
    <row r="13" customFormat="false" ht="18" hidden="false" customHeight="true" outlineLevel="0" collapsed="false">
      <c r="A13" s="24" t="s">
        <v>90</v>
      </c>
      <c r="B13" s="25" t="n">
        <f aca="false">INT(Parâmetros!$C$4)+27</f>
        <v>46281</v>
      </c>
      <c r="C13" s="24" t="s">
        <v>74</v>
      </c>
      <c r="D13" s="24" t="s">
        <v>178</v>
      </c>
      <c r="E13" s="26" t="s">
        <v>65</v>
      </c>
      <c r="F13" s="25"/>
      <c r="G13" s="26" t="s">
        <v>176</v>
      </c>
      <c r="H13" s="32" t="str">
        <f aca="false">IF($A13="","",IF($E13="Concluída","Concluída",IF($B13&lt;INT(Parâmetros!$C$4),"Atrasada","Agendada")))</f>
        <v>Agendada</v>
      </c>
    </row>
    <row r="14" customFormat="false" ht="18" hidden="false" customHeight="true" outlineLevel="0" collapsed="false">
      <c r="A14" s="24" t="s">
        <v>90</v>
      </c>
      <c r="B14" s="25" t="n">
        <f aca="false">INT(Parâmetros!$C$4)+87</f>
        <v>46341</v>
      </c>
      <c r="C14" s="24" t="s">
        <v>64</v>
      </c>
      <c r="D14" s="24" t="s">
        <v>178</v>
      </c>
      <c r="E14" s="26" t="s">
        <v>65</v>
      </c>
      <c r="F14" s="25"/>
      <c r="G14" s="26" t="s">
        <v>176</v>
      </c>
      <c r="H14" s="32" t="str">
        <f aca="false">IF($A14="","",IF($E14="Concluída","Concluída",IF($B14&lt;INT(Parâmetros!$C$4),"Atrasada","Agendada")))</f>
        <v>Agendada</v>
      </c>
    </row>
    <row r="15" customFormat="false" ht="18" hidden="false" customHeight="true" outlineLevel="0" collapsed="false">
      <c r="A15" s="24" t="s">
        <v>123</v>
      </c>
      <c r="B15" s="25" t="n">
        <f aca="false">INT(Parâmetros!$C$4)-50</f>
        <v>46204</v>
      </c>
      <c r="C15" s="24" t="s">
        <v>64</v>
      </c>
      <c r="D15" s="24" t="s">
        <v>174</v>
      </c>
      <c r="E15" s="26" t="s">
        <v>70</v>
      </c>
      <c r="F15" s="25" t="n">
        <f aca="false">INT(Parâmetros!$C$4)-50</f>
        <v>46204</v>
      </c>
      <c r="G15" s="26" t="s">
        <v>175</v>
      </c>
      <c r="H15" s="32" t="str">
        <f aca="false">IF($A15="","",IF($E15="Concluída","Concluída",IF($B15&lt;INT(Parâmetros!$C$4),"Atrasada","Agendada")))</f>
        <v>Concluída</v>
      </c>
    </row>
    <row r="16" customFormat="false" ht="18" hidden="false" customHeight="true" outlineLevel="0" collapsed="false">
      <c r="A16" s="24" t="s">
        <v>123</v>
      </c>
      <c r="B16" s="25" t="n">
        <f aca="false">INT(Parâmetros!$C$4)+10</f>
        <v>46264</v>
      </c>
      <c r="C16" s="24" t="s">
        <v>64</v>
      </c>
      <c r="D16" s="24" t="s">
        <v>174</v>
      </c>
      <c r="E16" s="26" t="s">
        <v>65</v>
      </c>
      <c r="F16" s="25"/>
      <c r="G16" s="26" t="s">
        <v>176</v>
      </c>
      <c r="H16" s="32" t="str">
        <f aca="false">IF($A16="","",IF($E16="Concluída","Concluída",IF($B16&lt;INT(Parâmetros!$C$4),"Atrasada","Agendada")))</f>
        <v>Agendada</v>
      </c>
    </row>
    <row r="17" customFormat="false" ht="18" hidden="false" customHeight="true" outlineLevel="0" collapsed="false">
      <c r="A17" s="24" t="s">
        <v>107</v>
      </c>
      <c r="B17" s="25" t="n">
        <f aca="false">INT(Parâmetros!$C$4)+20</f>
        <v>46274</v>
      </c>
      <c r="C17" s="24" t="s">
        <v>64</v>
      </c>
      <c r="D17" s="24" t="s">
        <v>177</v>
      </c>
      <c r="E17" s="26" t="s">
        <v>65</v>
      </c>
      <c r="F17" s="25"/>
      <c r="G17" s="26" t="s">
        <v>176</v>
      </c>
      <c r="H17" s="32" t="str">
        <f aca="false">IF($A17="","",IF($E17="Concluída","Concluída",IF($B17&lt;INT(Parâmetros!$C$4),"Atrasada","Agendada")))</f>
        <v>Agendada</v>
      </c>
    </row>
    <row r="18" customFormat="false" ht="18" hidden="false" customHeight="true" outlineLevel="0" collapsed="false">
      <c r="A18" s="24" t="s">
        <v>107</v>
      </c>
      <c r="B18" s="25" t="n">
        <f aca="false">INT(Parâmetros!$C$4)+80</f>
        <v>46334</v>
      </c>
      <c r="C18" s="24" t="s">
        <v>64</v>
      </c>
      <c r="D18" s="24" t="s">
        <v>177</v>
      </c>
      <c r="E18" s="26" t="s">
        <v>65</v>
      </c>
      <c r="F18" s="25"/>
      <c r="G18" s="26" t="s">
        <v>176</v>
      </c>
      <c r="H18" s="32" t="str">
        <f aca="false">IF($A18="","",IF($E18="Concluída","Concluída",IF($B18&lt;INT(Parâmetros!$C$4),"Atrasada","Agendada")))</f>
        <v>Agendada</v>
      </c>
    </row>
    <row r="19" customFormat="false" ht="18" hidden="false" customHeight="true" outlineLevel="0" collapsed="false">
      <c r="A19" s="24"/>
      <c r="B19" s="25"/>
      <c r="C19" s="24"/>
      <c r="D19" s="24"/>
      <c r="E19" s="26"/>
      <c r="F19" s="25"/>
      <c r="G19" s="26"/>
      <c r="H19" s="32" t="str">
        <f aca="false">IF($A19="","",IF($E19="Concluída","Concluída",IF($B19&lt;INT(Parâmetros!$C$4),"Atrasada","Agendada")))</f>
        <v/>
      </c>
    </row>
    <row r="20" customFormat="false" ht="18" hidden="false" customHeight="true" outlineLevel="0" collapsed="false">
      <c r="A20" s="24"/>
      <c r="B20" s="25"/>
      <c r="C20" s="24"/>
      <c r="D20" s="24"/>
      <c r="E20" s="26"/>
      <c r="F20" s="25"/>
      <c r="G20" s="26"/>
      <c r="H20" s="32" t="str">
        <f aca="false">IF($A20="","",IF($E20="Concluída","Concluída",IF($B20&lt;INT(Parâmetros!$C$4),"Atrasada","Agendada")))</f>
        <v/>
      </c>
    </row>
    <row r="21" customFormat="false" ht="18" hidden="false" customHeight="true" outlineLevel="0" collapsed="false">
      <c r="A21" s="24"/>
      <c r="B21" s="25"/>
      <c r="C21" s="24"/>
      <c r="D21" s="24"/>
      <c r="E21" s="26"/>
      <c r="F21" s="25"/>
      <c r="G21" s="26"/>
      <c r="H21" s="32" t="str">
        <f aca="false">IF($A21="","",IF($E21="Concluída","Concluída",IF($B21&lt;INT(Parâmetros!$C$4),"Atrasada","Agendada")))</f>
        <v/>
      </c>
    </row>
    <row r="22" customFormat="false" ht="18" hidden="false" customHeight="true" outlineLevel="0" collapsed="false">
      <c r="A22" s="24"/>
      <c r="B22" s="25"/>
      <c r="C22" s="24"/>
      <c r="D22" s="24"/>
      <c r="E22" s="26"/>
      <c r="F22" s="25"/>
      <c r="G22" s="26"/>
      <c r="H22" s="32" t="str">
        <f aca="false">IF($A22="","",IF($E22="Concluída","Concluída",IF($B22&lt;INT(Parâmetros!$C$4),"Atrasada","Agendada")))</f>
        <v/>
      </c>
    </row>
    <row r="23" customFormat="false" ht="18" hidden="false" customHeight="true" outlineLevel="0" collapsed="false">
      <c r="A23" s="24"/>
      <c r="B23" s="25"/>
      <c r="C23" s="24"/>
      <c r="D23" s="24"/>
      <c r="E23" s="26"/>
      <c r="F23" s="25"/>
      <c r="G23" s="26"/>
      <c r="H23" s="32" t="str">
        <f aca="false">IF($A23="","",IF($E23="Concluída","Concluída",IF($B23&lt;INT(Parâmetros!$C$4),"Atrasada","Agendada")))</f>
        <v/>
      </c>
    </row>
    <row r="24" customFormat="false" ht="18" hidden="false" customHeight="true" outlineLevel="0" collapsed="false">
      <c r="A24" s="24"/>
      <c r="B24" s="25"/>
      <c r="C24" s="24"/>
      <c r="D24" s="24"/>
      <c r="E24" s="26"/>
      <c r="F24" s="25"/>
      <c r="G24" s="26"/>
      <c r="H24" s="32" t="str">
        <f aca="false">IF($A24="","",IF($E24="Concluída","Concluída",IF($B24&lt;INT(Parâmetros!$C$4),"Atrasada","Agendada")))</f>
        <v/>
      </c>
    </row>
    <row r="25" customFormat="false" ht="18" hidden="false" customHeight="true" outlineLevel="0" collapsed="false">
      <c r="A25" s="24"/>
      <c r="B25" s="25"/>
      <c r="C25" s="24"/>
      <c r="D25" s="24"/>
      <c r="E25" s="26"/>
      <c r="F25" s="25"/>
      <c r="G25" s="26"/>
      <c r="H25" s="32" t="str">
        <f aca="false">IF($A25="","",IF($E25="Concluída","Concluída",IF($B25&lt;INT(Parâmetros!$C$4),"Atrasada","Agendada")))</f>
        <v/>
      </c>
    </row>
    <row r="26" customFormat="false" ht="18" hidden="false" customHeight="true" outlineLevel="0" collapsed="false">
      <c r="A26" s="24"/>
      <c r="B26" s="25"/>
      <c r="C26" s="24"/>
      <c r="D26" s="24"/>
      <c r="E26" s="26"/>
      <c r="F26" s="25"/>
      <c r="G26" s="26"/>
      <c r="H26" s="32" t="str">
        <f aca="false">IF($A26="","",IF($E26="Concluída","Concluída",IF($B26&lt;INT(Parâmetros!$C$4),"Atrasada","Agendada")))</f>
        <v/>
      </c>
    </row>
    <row r="27" customFormat="false" ht="18" hidden="false" customHeight="true" outlineLevel="0" collapsed="false">
      <c r="A27" s="24"/>
      <c r="B27" s="25"/>
      <c r="C27" s="24"/>
      <c r="D27" s="24"/>
      <c r="E27" s="26"/>
      <c r="F27" s="25"/>
      <c r="G27" s="26"/>
      <c r="H27" s="32" t="str">
        <f aca="false">IF($A27="","",IF($E27="Concluída","Concluída",IF($B27&lt;INT(Parâmetros!$C$4),"Atrasada","Agendada")))</f>
        <v/>
      </c>
    </row>
    <row r="28" customFormat="false" ht="18" hidden="false" customHeight="true" outlineLevel="0" collapsed="false">
      <c r="A28" s="24"/>
      <c r="B28" s="25"/>
      <c r="C28" s="24"/>
      <c r="D28" s="24"/>
      <c r="E28" s="26"/>
      <c r="F28" s="25"/>
      <c r="G28" s="26"/>
      <c r="H28" s="32" t="str">
        <f aca="false">IF($A28="","",IF($E28="Concluída","Concluída",IF($B28&lt;INT(Parâmetros!$C$4),"Atrasada","Agendada")))</f>
        <v/>
      </c>
    </row>
    <row r="29" customFormat="false" ht="18" hidden="false" customHeight="true" outlineLevel="0" collapsed="false">
      <c r="A29" s="24"/>
      <c r="B29" s="25"/>
      <c r="C29" s="24"/>
      <c r="D29" s="24"/>
      <c r="E29" s="26"/>
      <c r="F29" s="25"/>
      <c r="G29" s="26"/>
      <c r="H29" s="32" t="str">
        <f aca="false">IF($A29="","",IF($E29="Concluída","Concluída",IF($B29&lt;INT(Parâmetros!$C$4),"Atrasada","Agendada")))</f>
        <v/>
      </c>
    </row>
    <row r="30" customFormat="false" ht="18" hidden="false" customHeight="true" outlineLevel="0" collapsed="false">
      <c r="A30" s="24"/>
      <c r="B30" s="25"/>
      <c r="C30" s="24"/>
      <c r="D30" s="24"/>
      <c r="E30" s="26"/>
      <c r="F30" s="25"/>
      <c r="G30" s="26"/>
      <c r="H30" s="32" t="str">
        <f aca="false">IF($A30="","",IF($E30="Concluída","Concluída",IF($B30&lt;INT(Parâmetros!$C$4),"Atrasada","Agendada")))</f>
        <v/>
      </c>
    </row>
    <row r="31" customFormat="false" ht="18" hidden="false" customHeight="true" outlineLevel="0" collapsed="false">
      <c r="A31" s="24"/>
      <c r="B31" s="25"/>
      <c r="C31" s="24"/>
      <c r="D31" s="24"/>
      <c r="E31" s="26"/>
      <c r="F31" s="25"/>
      <c r="G31" s="26"/>
      <c r="H31" s="32" t="str">
        <f aca="false">IF($A31="","",IF($E31="Concluída","Concluída",IF($B31&lt;INT(Parâmetros!$C$4),"Atrasada","Agendada")))</f>
        <v/>
      </c>
    </row>
    <row r="32" customFormat="false" ht="18" hidden="false" customHeight="true" outlineLevel="0" collapsed="false">
      <c r="A32" s="24"/>
      <c r="B32" s="25"/>
      <c r="C32" s="24"/>
      <c r="D32" s="24"/>
      <c r="E32" s="26"/>
      <c r="F32" s="25"/>
      <c r="G32" s="26"/>
      <c r="H32" s="32" t="str">
        <f aca="false">IF($A32="","",IF($E32="Concluída","Concluída",IF($B32&lt;INT(Parâmetros!$C$4),"Atrasada","Agendada")))</f>
        <v/>
      </c>
    </row>
    <row r="33" customFormat="false" ht="18" hidden="false" customHeight="true" outlineLevel="0" collapsed="false">
      <c r="A33" s="24"/>
      <c r="B33" s="25"/>
      <c r="C33" s="24"/>
      <c r="D33" s="24"/>
      <c r="E33" s="26"/>
      <c r="F33" s="25"/>
      <c r="G33" s="26"/>
      <c r="H33" s="32" t="str">
        <f aca="false">IF($A33="","",IF($E33="Concluída","Concluída",IF($B33&lt;INT(Parâmetros!$C$4),"Atrasada","Agendada")))</f>
        <v/>
      </c>
    </row>
    <row r="34" customFormat="false" ht="18" hidden="false" customHeight="true" outlineLevel="0" collapsed="false">
      <c r="A34" s="24"/>
      <c r="B34" s="25"/>
      <c r="C34" s="24"/>
      <c r="D34" s="24"/>
      <c r="E34" s="26"/>
      <c r="F34" s="25"/>
      <c r="G34" s="26"/>
      <c r="H34" s="32" t="str">
        <f aca="false">IF($A34="","",IF($E34="Concluída","Concluída",IF($B34&lt;INT(Parâmetros!$C$4),"Atrasada","Agendada")))</f>
        <v/>
      </c>
    </row>
    <row r="35" customFormat="false" ht="18" hidden="false" customHeight="true" outlineLevel="0" collapsed="false">
      <c r="A35" s="24"/>
      <c r="B35" s="25"/>
      <c r="C35" s="24"/>
      <c r="D35" s="24"/>
      <c r="E35" s="26"/>
      <c r="F35" s="25"/>
      <c r="G35" s="26"/>
      <c r="H35" s="32" t="str">
        <f aca="false">IF($A35="","",IF($E35="Concluída","Concluída",IF($B35&lt;INT(Parâmetros!$C$4),"Atrasada","Agendada")))</f>
        <v/>
      </c>
    </row>
    <row r="36" customFormat="false" ht="18" hidden="false" customHeight="true" outlineLevel="0" collapsed="false">
      <c r="A36" s="24"/>
      <c r="B36" s="25"/>
      <c r="C36" s="24"/>
      <c r="D36" s="24"/>
      <c r="E36" s="26"/>
      <c r="F36" s="25"/>
      <c r="G36" s="26"/>
      <c r="H36" s="32" t="str">
        <f aca="false">IF($A36="","",IF($E36="Concluída","Concluída",IF($B36&lt;INT(Parâmetros!$C$4),"Atrasada","Agendada")))</f>
        <v/>
      </c>
    </row>
    <row r="37" customFormat="false" ht="18" hidden="false" customHeight="true" outlineLevel="0" collapsed="false">
      <c r="A37" s="24"/>
      <c r="B37" s="25"/>
      <c r="C37" s="24"/>
      <c r="D37" s="24"/>
      <c r="E37" s="26"/>
      <c r="F37" s="25"/>
      <c r="G37" s="26"/>
      <c r="H37" s="32" t="str">
        <f aca="false">IF($A37="","",IF($E37="Concluída","Concluída",IF($B37&lt;INT(Parâmetros!$C$4),"Atrasada","Agendada")))</f>
        <v/>
      </c>
    </row>
    <row r="38" customFormat="false" ht="18" hidden="false" customHeight="true" outlineLevel="0" collapsed="false">
      <c r="A38" s="24"/>
      <c r="B38" s="25"/>
      <c r="C38" s="24"/>
      <c r="D38" s="24"/>
      <c r="E38" s="26"/>
      <c r="F38" s="25"/>
      <c r="G38" s="26"/>
      <c r="H38" s="32" t="str">
        <f aca="false">IF($A38="","",IF($E38="Concluída","Concluída",IF($B38&lt;INT(Parâmetros!$C$4),"Atrasada","Agendada")))</f>
        <v/>
      </c>
    </row>
    <row r="39" customFormat="false" ht="18" hidden="false" customHeight="true" outlineLevel="0" collapsed="false">
      <c r="A39" s="24"/>
      <c r="B39" s="25"/>
      <c r="C39" s="24"/>
      <c r="D39" s="24"/>
      <c r="E39" s="26"/>
      <c r="F39" s="25"/>
      <c r="G39" s="26"/>
      <c r="H39" s="32" t="str">
        <f aca="false">IF($A39="","",IF($E39="Concluída","Concluída",IF($B39&lt;INT(Parâmetros!$C$4),"Atrasada","Agendada")))</f>
        <v/>
      </c>
    </row>
    <row r="40" customFormat="false" ht="18" hidden="false" customHeight="true" outlineLevel="0" collapsed="false">
      <c r="A40" s="24"/>
      <c r="B40" s="25"/>
      <c r="C40" s="24"/>
      <c r="D40" s="24"/>
      <c r="E40" s="26"/>
      <c r="F40" s="25"/>
      <c r="G40" s="26"/>
      <c r="H40" s="32" t="str">
        <f aca="false">IF($A40="","",IF($E40="Concluída","Concluída",IF($B40&lt;INT(Parâmetros!$C$4),"Atrasada","Agendada")))</f>
        <v/>
      </c>
    </row>
    <row r="41" customFormat="false" ht="18" hidden="false" customHeight="true" outlineLevel="0" collapsed="false">
      <c r="A41" s="24"/>
      <c r="B41" s="25"/>
      <c r="C41" s="24"/>
      <c r="D41" s="24"/>
      <c r="E41" s="26"/>
      <c r="F41" s="25"/>
      <c r="G41" s="26"/>
      <c r="H41" s="32" t="str">
        <f aca="false">IF($A41="","",IF($E41="Concluída","Concluída",IF($B41&lt;INT(Parâmetros!$C$4),"Atrasada","Agendada")))</f>
        <v/>
      </c>
    </row>
    <row r="42" customFormat="false" ht="18" hidden="false" customHeight="true" outlineLevel="0" collapsed="false">
      <c r="A42" s="24"/>
      <c r="B42" s="25"/>
      <c r="C42" s="24"/>
      <c r="D42" s="24"/>
      <c r="E42" s="26"/>
      <c r="F42" s="25"/>
      <c r="G42" s="26"/>
      <c r="H42" s="32" t="str">
        <f aca="false">IF($A42="","",IF($E42="Concluída","Concluída",IF($B42&lt;INT(Parâmetros!$C$4),"Atrasada","Agendada")))</f>
        <v/>
      </c>
    </row>
    <row r="43" customFormat="false" ht="18" hidden="false" customHeight="true" outlineLevel="0" collapsed="false">
      <c r="A43" s="24"/>
      <c r="B43" s="25"/>
      <c r="C43" s="24"/>
      <c r="D43" s="24"/>
      <c r="E43" s="26"/>
      <c r="F43" s="25"/>
      <c r="G43" s="26"/>
      <c r="H43" s="32" t="str">
        <f aca="false">IF($A43="","",IF($E43="Concluída","Concluída",IF($B43&lt;INT(Parâmetros!$C$4),"Atrasada","Agendada")))</f>
        <v/>
      </c>
    </row>
    <row r="44" customFormat="false" ht="18" hidden="false" customHeight="true" outlineLevel="0" collapsed="false">
      <c r="A44" s="24"/>
      <c r="B44" s="25"/>
      <c r="C44" s="24"/>
      <c r="D44" s="24"/>
      <c r="E44" s="26"/>
      <c r="F44" s="25"/>
      <c r="G44" s="26"/>
      <c r="H44" s="32" t="str">
        <f aca="false">IF($A44="","",IF($E44="Concluída","Concluída",IF($B44&lt;INT(Parâmetros!$C$4),"Atrasada","Agendada")))</f>
        <v/>
      </c>
    </row>
    <row r="45" customFormat="false" ht="18" hidden="false" customHeight="true" outlineLevel="0" collapsed="false">
      <c r="A45" s="24"/>
      <c r="B45" s="25"/>
      <c r="C45" s="24"/>
      <c r="D45" s="24"/>
      <c r="E45" s="26"/>
      <c r="F45" s="25"/>
      <c r="G45" s="26"/>
      <c r="H45" s="32" t="str">
        <f aca="false">IF($A45="","",IF($E45="Concluída","Concluída",IF($B45&lt;INT(Parâmetros!$C$4),"Atrasada","Agendada")))</f>
        <v/>
      </c>
    </row>
    <row r="46" customFormat="false" ht="18" hidden="false" customHeight="true" outlineLevel="0" collapsed="false">
      <c r="A46" s="24"/>
      <c r="B46" s="25"/>
      <c r="C46" s="24"/>
      <c r="D46" s="24"/>
      <c r="E46" s="26"/>
      <c r="F46" s="25"/>
      <c r="G46" s="26"/>
      <c r="H46" s="32" t="str">
        <f aca="false">IF($A46="","",IF($E46="Concluída","Concluída",IF($B46&lt;INT(Parâmetros!$C$4),"Atrasada","Agendada")))</f>
        <v/>
      </c>
    </row>
    <row r="47" customFormat="false" ht="18" hidden="false" customHeight="true" outlineLevel="0" collapsed="false">
      <c r="A47" s="24"/>
      <c r="B47" s="25"/>
      <c r="C47" s="24"/>
      <c r="D47" s="24"/>
      <c r="E47" s="26"/>
      <c r="F47" s="25"/>
      <c r="G47" s="26"/>
      <c r="H47" s="32" t="str">
        <f aca="false">IF($A47="","",IF($E47="Concluída","Concluída",IF($B47&lt;INT(Parâmetros!$C$4),"Atrasada","Agendada")))</f>
        <v/>
      </c>
    </row>
    <row r="48" customFormat="false" ht="18" hidden="false" customHeight="true" outlineLevel="0" collapsed="false">
      <c r="A48" s="24"/>
      <c r="B48" s="25"/>
      <c r="C48" s="24"/>
      <c r="D48" s="24"/>
      <c r="E48" s="26"/>
      <c r="F48" s="25"/>
      <c r="G48" s="26"/>
      <c r="H48" s="32" t="str">
        <f aca="false">IF($A48="","",IF($E48="Concluída","Concluída",IF($B48&lt;INT(Parâmetros!$C$4),"Atrasada","Agendada")))</f>
        <v/>
      </c>
    </row>
    <row r="49" customFormat="false" ht="18" hidden="false" customHeight="true" outlineLevel="0" collapsed="false">
      <c r="A49" s="24"/>
      <c r="B49" s="25"/>
      <c r="C49" s="24"/>
      <c r="D49" s="24"/>
      <c r="E49" s="26"/>
      <c r="F49" s="25"/>
      <c r="G49" s="26"/>
      <c r="H49" s="32" t="str">
        <f aca="false">IF($A49="","",IF($E49="Concluída","Concluída",IF($B49&lt;INT(Parâmetros!$C$4),"Atrasada","Agendada")))</f>
        <v/>
      </c>
    </row>
    <row r="50" customFormat="false" ht="18" hidden="false" customHeight="true" outlineLevel="0" collapsed="false">
      <c r="A50" s="24"/>
      <c r="B50" s="25"/>
      <c r="C50" s="24"/>
      <c r="D50" s="24"/>
      <c r="E50" s="26"/>
      <c r="F50" s="25"/>
      <c r="G50" s="26"/>
      <c r="H50" s="32" t="str">
        <f aca="false">IF($A50="","",IF($E50="Concluída","Concluída",IF($B50&lt;INT(Parâmetros!$C$4),"Atrasada","Agendada")))</f>
        <v/>
      </c>
    </row>
    <row r="51" customFormat="false" ht="18" hidden="false" customHeight="true" outlineLevel="0" collapsed="false">
      <c r="A51" s="24"/>
      <c r="B51" s="25"/>
      <c r="C51" s="24"/>
      <c r="D51" s="24"/>
      <c r="E51" s="26"/>
      <c r="F51" s="25"/>
      <c r="G51" s="26"/>
      <c r="H51" s="32" t="str">
        <f aca="false">IF($A51="","",IF($E51="Concluída","Concluída",IF($B51&lt;INT(Parâmetros!$C$4),"Atrasada","Agendada")))</f>
        <v/>
      </c>
    </row>
    <row r="52" customFormat="false" ht="18" hidden="false" customHeight="true" outlineLevel="0" collapsed="false">
      <c r="A52" s="24"/>
      <c r="B52" s="25"/>
      <c r="C52" s="24"/>
      <c r="D52" s="24"/>
      <c r="E52" s="26"/>
      <c r="F52" s="25"/>
      <c r="G52" s="26"/>
      <c r="H52" s="32" t="str">
        <f aca="false">IF($A52="","",IF($E52="Concluída","Concluída",IF($B52&lt;INT(Parâmetros!$C$4),"Atrasada","Agendada")))</f>
        <v/>
      </c>
    </row>
    <row r="53" customFormat="false" ht="18" hidden="false" customHeight="true" outlineLevel="0" collapsed="false">
      <c r="A53" s="24"/>
      <c r="B53" s="25"/>
      <c r="C53" s="24"/>
      <c r="D53" s="24"/>
      <c r="E53" s="26"/>
      <c r="F53" s="25"/>
      <c r="G53" s="26"/>
      <c r="H53" s="32" t="str">
        <f aca="false">IF($A53="","",IF($E53="Concluída","Concluída",IF($B53&lt;INT(Parâmetros!$C$4),"Atrasada","Agendada")))</f>
        <v/>
      </c>
    </row>
    <row r="54" customFormat="false" ht="18" hidden="false" customHeight="true" outlineLevel="0" collapsed="false">
      <c r="A54" s="24"/>
      <c r="B54" s="25"/>
      <c r="C54" s="24"/>
      <c r="D54" s="24"/>
      <c r="E54" s="26"/>
      <c r="F54" s="25"/>
      <c r="G54" s="26"/>
      <c r="H54" s="32" t="str">
        <f aca="false">IF($A54="","",IF($E54="Concluída","Concluída",IF($B54&lt;INT(Parâmetros!$C$4),"Atrasada","Agendada")))</f>
        <v/>
      </c>
    </row>
    <row r="55" customFormat="false" ht="18" hidden="false" customHeight="true" outlineLevel="0" collapsed="false">
      <c r="A55" s="24"/>
      <c r="B55" s="25"/>
      <c r="C55" s="24"/>
      <c r="D55" s="24"/>
      <c r="E55" s="26"/>
      <c r="F55" s="25"/>
      <c r="G55" s="26"/>
      <c r="H55" s="32" t="str">
        <f aca="false">IF($A55="","",IF($E55="Concluída","Concluída",IF($B55&lt;INT(Parâmetros!$C$4),"Atrasada","Agendada")))</f>
        <v/>
      </c>
    </row>
    <row r="56" customFormat="false" ht="18" hidden="false" customHeight="true" outlineLevel="0" collapsed="false">
      <c r="A56" s="24"/>
      <c r="B56" s="25"/>
      <c r="C56" s="24"/>
      <c r="D56" s="24"/>
      <c r="E56" s="26"/>
      <c r="F56" s="25"/>
      <c r="G56" s="26"/>
      <c r="H56" s="32" t="str">
        <f aca="false">IF($A56="","",IF($E56="Concluída","Concluída",IF($B56&lt;INT(Parâmetros!$C$4),"Atrasada","Agendada")))</f>
        <v/>
      </c>
    </row>
    <row r="57" customFormat="false" ht="18" hidden="false" customHeight="true" outlineLevel="0" collapsed="false">
      <c r="A57" s="24"/>
      <c r="B57" s="25"/>
      <c r="C57" s="24"/>
      <c r="D57" s="24"/>
      <c r="E57" s="26"/>
      <c r="F57" s="25"/>
      <c r="G57" s="26"/>
      <c r="H57" s="32" t="str">
        <f aca="false">IF($A57="","",IF($E57="Concluída","Concluída",IF($B57&lt;INT(Parâmetros!$C$4),"Atrasada","Agendada")))</f>
        <v/>
      </c>
    </row>
    <row r="58" customFormat="false" ht="18" hidden="false" customHeight="true" outlineLevel="0" collapsed="false">
      <c r="A58" s="24"/>
      <c r="B58" s="25"/>
      <c r="C58" s="24"/>
      <c r="D58" s="24"/>
      <c r="E58" s="26"/>
      <c r="F58" s="25"/>
      <c r="G58" s="26"/>
      <c r="H58" s="32" t="str">
        <f aca="false">IF($A58="","",IF($E58="Concluída","Concluída",IF($B58&lt;INT(Parâmetros!$C$4),"Atrasada","Agendada")))</f>
        <v/>
      </c>
    </row>
    <row r="59" customFormat="false" ht="18" hidden="false" customHeight="true" outlineLevel="0" collapsed="false">
      <c r="A59" s="24"/>
      <c r="B59" s="25"/>
      <c r="C59" s="24"/>
      <c r="D59" s="24"/>
      <c r="E59" s="26"/>
      <c r="F59" s="25"/>
      <c r="G59" s="26"/>
      <c r="H59" s="32" t="str">
        <f aca="false">IF($A59="","",IF($E59="Concluída","Concluída",IF($B59&lt;INT(Parâmetros!$C$4),"Atrasada","Agendada")))</f>
        <v/>
      </c>
    </row>
    <row r="60" customFormat="false" ht="18" hidden="false" customHeight="true" outlineLevel="0" collapsed="false">
      <c r="A60" s="24"/>
      <c r="B60" s="25"/>
      <c r="C60" s="24"/>
      <c r="D60" s="24"/>
      <c r="E60" s="26"/>
      <c r="F60" s="25"/>
      <c r="G60" s="26"/>
      <c r="H60" s="32" t="str">
        <f aca="false">IF($A60="","",IF($E60="Concluída","Concluída",IF($B60&lt;INT(Parâmetros!$C$4),"Atrasada","Agendada")))</f>
        <v/>
      </c>
    </row>
    <row r="61" customFormat="false" ht="18" hidden="false" customHeight="true" outlineLevel="0" collapsed="false">
      <c r="A61" s="24"/>
      <c r="B61" s="25"/>
      <c r="C61" s="24"/>
      <c r="D61" s="24"/>
      <c r="E61" s="26"/>
      <c r="F61" s="25"/>
      <c r="G61" s="26"/>
      <c r="H61" s="32" t="str">
        <f aca="false">IF($A61="","",IF($E61="Concluída","Concluída",IF($B61&lt;INT(Parâmetros!$C$4),"Atrasada","Agendada")))</f>
        <v/>
      </c>
    </row>
    <row r="62" customFormat="false" ht="18" hidden="false" customHeight="true" outlineLevel="0" collapsed="false">
      <c r="A62" s="24"/>
      <c r="B62" s="25"/>
      <c r="C62" s="24"/>
      <c r="D62" s="24"/>
      <c r="E62" s="26"/>
      <c r="F62" s="25"/>
      <c r="G62" s="26"/>
      <c r="H62" s="32" t="str">
        <f aca="false">IF($A62="","",IF($E62="Concluída","Concluída",IF($B62&lt;INT(Parâmetros!$C$4),"Atrasada","Agendada")))</f>
        <v/>
      </c>
    </row>
    <row r="63" customFormat="false" ht="18" hidden="false" customHeight="true" outlineLevel="0" collapsed="false">
      <c r="A63" s="24"/>
      <c r="B63" s="25"/>
      <c r="C63" s="24"/>
      <c r="D63" s="24"/>
      <c r="E63" s="26"/>
      <c r="F63" s="25"/>
      <c r="G63" s="26"/>
      <c r="H63" s="32" t="str">
        <f aca="false">IF($A63="","",IF($E63="Concluída","Concluída",IF($B63&lt;INT(Parâmetros!$C$4),"Atrasada","Agendada")))</f>
        <v/>
      </c>
    </row>
    <row r="64" customFormat="false" ht="18" hidden="false" customHeight="true" outlineLevel="0" collapsed="false">
      <c r="A64" s="24"/>
      <c r="B64" s="25"/>
      <c r="C64" s="24"/>
      <c r="D64" s="24"/>
      <c r="E64" s="26"/>
      <c r="F64" s="25"/>
      <c r="G64" s="26"/>
      <c r="H64" s="32" t="str">
        <f aca="false">IF($A64="","",IF($E64="Concluída","Concluída",IF($B64&lt;INT(Parâmetros!$C$4),"Atrasada","Agendada")))</f>
        <v/>
      </c>
    </row>
    <row r="65" customFormat="false" ht="18" hidden="false" customHeight="true" outlineLevel="0" collapsed="false">
      <c r="A65" s="24"/>
      <c r="B65" s="25"/>
      <c r="C65" s="24"/>
      <c r="D65" s="24"/>
      <c r="E65" s="26"/>
      <c r="F65" s="25"/>
      <c r="G65" s="26"/>
      <c r="H65" s="32" t="str">
        <f aca="false">IF($A65="","",IF($E65="Concluída","Concluída",IF($B65&lt;INT(Parâmetros!$C$4),"Atrasada","Agendada")))</f>
        <v/>
      </c>
    </row>
    <row r="66" customFormat="false" ht="18" hidden="false" customHeight="true" outlineLevel="0" collapsed="false">
      <c r="A66" s="24"/>
      <c r="B66" s="25"/>
      <c r="C66" s="24"/>
      <c r="D66" s="24"/>
      <c r="E66" s="26"/>
      <c r="F66" s="25"/>
      <c r="G66" s="26"/>
      <c r="H66" s="32" t="str">
        <f aca="false">IF($A66="","",IF($E66="Concluída","Concluída",IF($B66&lt;INT(Parâmetros!$C$4),"Atrasada","Agendada")))</f>
        <v/>
      </c>
    </row>
    <row r="67" customFormat="false" ht="18" hidden="false" customHeight="true" outlineLevel="0" collapsed="false">
      <c r="A67" s="24"/>
      <c r="B67" s="25"/>
      <c r="C67" s="24"/>
      <c r="D67" s="24"/>
      <c r="E67" s="26"/>
      <c r="F67" s="25"/>
      <c r="G67" s="26"/>
      <c r="H67" s="32" t="str">
        <f aca="false">IF($A67="","",IF($E67="Concluída","Concluída",IF($B67&lt;INT(Parâmetros!$C$4),"Atrasada","Agendada")))</f>
        <v/>
      </c>
    </row>
    <row r="68" customFormat="false" ht="18" hidden="false" customHeight="true" outlineLevel="0" collapsed="false">
      <c r="A68" s="24"/>
      <c r="B68" s="25"/>
      <c r="C68" s="24"/>
      <c r="D68" s="24"/>
      <c r="E68" s="26"/>
      <c r="F68" s="25"/>
      <c r="G68" s="26"/>
      <c r="H68" s="32" t="str">
        <f aca="false">IF($A68="","",IF($E68="Concluída","Concluída",IF($B68&lt;INT(Parâmetros!$C$4),"Atrasada","Agendada")))</f>
        <v/>
      </c>
    </row>
    <row r="69" customFormat="false" ht="18" hidden="false" customHeight="true" outlineLevel="0" collapsed="false">
      <c r="A69" s="24"/>
      <c r="B69" s="25"/>
      <c r="C69" s="24"/>
      <c r="D69" s="24"/>
      <c r="E69" s="26"/>
      <c r="F69" s="25"/>
      <c r="G69" s="26"/>
      <c r="H69" s="32" t="str">
        <f aca="false">IF($A69="","",IF($E69="Concluída","Concluída",IF($B69&lt;INT(Parâmetros!$C$4),"Atrasada","Agendada")))</f>
        <v/>
      </c>
    </row>
    <row r="70" customFormat="false" ht="18" hidden="false" customHeight="true" outlineLevel="0" collapsed="false">
      <c r="A70" s="24"/>
      <c r="B70" s="25"/>
      <c r="C70" s="24"/>
      <c r="D70" s="24"/>
      <c r="E70" s="26"/>
      <c r="F70" s="25"/>
      <c r="G70" s="26"/>
      <c r="H70" s="32" t="str">
        <f aca="false">IF($A70="","",IF($E70="Concluída","Concluída",IF($B70&lt;INT(Parâmetros!$C$4),"Atrasada","Agendada")))</f>
        <v/>
      </c>
    </row>
    <row r="71" customFormat="false" ht="18" hidden="false" customHeight="true" outlineLevel="0" collapsed="false">
      <c r="A71" s="24"/>
      <c r="B71" s="25"/>
      <c r="C71" s="24"/>
      <c r="D71" s="24"/>
      <c r="E71" s="26"/>
      <c r="F71" s="25"/>
      <c r="G71" s="26"/>
      <c r="H71" s="32" t="str">
        <f aca="false">IF($A71="","",IF($E71="Concluída","Concluída",IF($B71&lt;INT(Parâmetros!$C$4),"Atrasada","Agendada")))</f>
        <v/>
      </c>
    </row>
    <row r="72" customFormat="false" ht="18" hidden="false" customHeight="true" outlineLevel="0" collapsed="false">
      <c r="A72" s="24"/>
      <c r="B72" s="25"/>
      <c r="C72" s="24"/>
      <c r="D72" s="24"/>
      <c r="E72" s="26"/>
      <c r="F72" s="25"/>
      <c r="G72" s="26"/>
      <c r="H72" s="32" t="str">
        <f aca="false">IF($A72="","",IF($E72="Concluída","Concluída",IF($B72&lt;INT(Parâmetros!$C$4),"Atrasada","Agendada")))</f>
        <v/>
      </c>
    </row>
    <row r="73" customFormat="false" ht="18" hidden="false" customHeight="true" outlineLevel="0" collapsed="false">
      <c r="A73" s="24"/>
      <c r="B73" s="25"/>
      <c r="C73" s="24"/>
      <c r="D73" s="24"/>
      <c r="E73" s="26"/>
      <c r="F73" s="25"/>
      <c r="G73" s="26"/>
      <c r="H73" s="32" t="str">
        <f aca="false">IF($A73="","",IF($E73="Concluída","Concluída",IF($B73&lt;INT(Parâmetros!$C$4),"Atrasada","Agendada")))</f>
        <v/>
      </c>
    </row>
    <row r="74" customFormat="false" ht="18" hidden="false" customHeight="true" outlineLevel="0" collapsed="false">
      <c r="A74" s="24"/>
      <c r="B74" s="25"/>
      <c r="C74" s="24"/>
      <c r="D74" s="24"/>
      <c r="E74" s="26"/>
      <c r="F74" s="25"/>
      <c r="G74" s="26"/>
      <c r="H74" s="32" t="str">
        <f aca="false">IF($A74="","",IF($E74="Concluída","Concluída",IF($B74&lt;INT(Parâmetros!$C$4),"Atrasada","Agendada")))</f>
        <v/>
      </c>
    </row>
    <row r="75" customFormat="false" ht="18" hidden="false" customHeight="true" outlineLevel="0" collapsed="false">
      <c r="A75" s="24"/>
      <c r="B75" s="25"/>
      <c r="C75" s="24"/>
      <c r="D75" s="24"/>
      <c r="E75" s="26"/>
      <c r="F75" s="25"/>
      <c r="G75" s="26"/>
      <c r="H75" s="32" t="str">
        <f aca="false">IF($A75="","",IF($E75="Concluída","Concluída",IF($B75&lt;INT(Parâmetros!$C$4),"Atrasada","Agendada")))</f>
        <v/>
      </c>
    </row>
    <row r="76" customFormat="false" ht="18" hidden="false" customHeight="true" outlineLevel="0" collapsed="false">
      <c r="A76" s="24"/>
      <c r="B76" s="25"/>
      <c r="C76" s="24"/>
      <c r="D76" s="24"/>
      <c r="E76" s="26"/>
      <c r="F76" s="25"/>
      <c r="G76" s="26"/>
      <c r="H76" s="32" t="str">
        <f aca="false">IF($A76="","",IF($E76="Concluída","Concluída",IF($B76&lt;INT(Parâmetros!$C$4),"Atrasada","Agendada")))</f>
        <v/>
      </c>
    </row>
    <row r="77" customFormat="false" ht="18" hidden="false" customHeight="true" outlineLevel="0" collapsed="false">
      <c r="A77" s="24"/>
      <c r="B77" s="25"/>
      <c r="C77" s="24"/>
      <c r="D77" s="24"/>
      <c r="E77" s="26"/>
      <c r="F77" s="25"/>
      <c r="G77" s="26"/>
      <c r="H77" s="32" t="str">
        <f aca="false">IF($A77="","",IF($E77="Concluída","Concluída",IF($B77&lt;INT(Parâmetros!$C$4),"Atrasada","Agendada")))</f>
        <v/>
      </c>
    </row>
    <row r="78" customFormat="false" ht="18" hidden="false" customHeight="true" outlineLevel="0" collapsed="false">
      <c r="A78" s="24"/>
      <c r="B78" s="25"/>
      <c r="C78" s="24"/>
      <c r="D78" s="24"/>
      <c r="E78" s="26"/>
      <c r="F78" s="25"/>
      <c r="G78" s="26"/>
      <c r="H78" s="32" t="str">
        <f aca="false">IF($A78="","",IF($E78="Concluída","Concluída",IF($B78&lt;INT(Parâmetros!$C$4),"Atrasada","Agendada")))</f>
        <v/>
      </c>
    </row>
    <row r="79" customFormat="false" ht="18" hidden="false" customHeight="true" outlineLevel="0" collapsed="false">
      <c r="A79" s="24"/>
      <c r="B79" s="25"/>
      <c r="C79" s="24"/>
      <c r="D79" s="24"/>
      <c r="E79" s="26"/>
      <c r="F79" s="25"/>
      <c r="G79" s="26"/>
      <c r="H79" s="32" t="str">
        <f aca="false">IF($A79="","",IF($E79="Concluída","Concluída",IF($B79&lt;INT(Parâmetros!$C$4),"Atrasada","Agendada")))</f>
        <v/>
      </c>
    </row>
    <row r="80" customFormat="false" ht="18" hidden="false" customHeight="true" outlineLevel="0" collapsed="false">
      <c r="A80" s="24"/>
      <c r="B80" s="25"/>
      <c r="C80" s="24"/>
      <c r="D80" s="24"/>
      <c r="E80" s="26"/>
      <c r="F80" s="25"/>
      <c r="G80" s="26"/>
      <c r="H80" s="32" t="str">
        <f aca="false">IF($A80="","",IF($E80="Concluída","Concluída",IF($B80&lt;INT(Parâmetros!$C$4),"Atrasada","Agendada")))</f>
        <v/>
      </c>
    </row>
    <row r="81" customFormat="false" ht="18" hidden="false" customHeight="true" outlineLevel="0" collapsed="false">
      <c r="A81" s="24"/>
      <c r="B81" s="25"/>
      <c r="C81" s="24"/>
      <c r="D81" s="24"/>
      <c r="E81" s="26"/>
      <c r="F81" s="25"/>
      <c r="G81" s="26"/>
      <c r="H81" s="32" t="str">
        <f aca="false">IF($A81="","",IF($E81="Concluída","Concluída",IF($B81&lt;INT(Parâmetros!$C$4),"Atrasada","Agendada")))</f>
        <v/>
      </c>
    </row>
    <row r="82" customFormat="false" ht="18" hidden="false" customHeight="true" outlineLevel="0" collapsed="false">
      <c r="A82" s="24"/>
      <c r="B82" s="25"/>
      <c r="C82" s="24"/>
      <c r="D82" s="24"/>
      <c r="E82" s="26"/>
      <c r="F82" s="25"/>
      <c r="G82" s="26"/>
      <c r="H82" s="32" t="str">
        <f aca="false">IF($A82="","",IF($E82="Concluída","Concluída",IF($B82&lt;INT(Parâmetros!$C$4),"Atrasada","Agendada")))</f>
        <v/>
      </c>
    </row>
    <row r="83" customFormat="false" ht="18" hidden="false" customHeight="true" outlineLevel="0" collapsed="false">
      <c r="A83" s="24"/>
      <c r="B83" s="25"/>
      <c r="C83" s="24"/>
      <c r="D83" s="24"/>
      <c r="E83" s="26"/>
      <c r="F83" s="25"/>
      <c r="G83" s="26"/>
      <c r="H83" s="32" t="str">
        <f aca="false">IF($A83="","",IF($E83="Concluída","Concluída",IF($B83&lt;INT(Parâmetros!$C$4),"Atrasada","Agendada")))</f>
        <v/>
      </c>
    </row>
    <row r="84" customFormat="false" ht="18" hidden="false" customHeight="true" outlineLevel="0" collapsed="false">
      <c r="A84" s="24"/>
      <c r="B84" s="25"/>
      <c r="C84" s="24"/>
      <c r="D84" s="24"/>
      <c r="E84" s="26"/>
      <c r="F84" s="25"/>
      <c r="G84" s="26"/>
      <c r="H84" s="32" t="str">
        <f aca="false">IF($A84="","",IF($E84="Concluída","Concluída",IF($B84&lt;INT(Parâmetros!$C$4),"Atrasada","Agendada")))</f>
        <v/>
      </c>
    </row>
    <row r="85" customFormat="false" ht="18" hidden="false" customHeight="true" outlineLevel="0" collapsed="false">
      <c r="A85" s="24"/>
      <c r="B85" s="25"/>
      <c r="C85" s="24"/>
      <c r="D85" s="24"/>
      <c r="E85" s="26"/>
      <c r="F85" s="25"/>
      <c r="G85" s="26"/>
      <c r="H85" s="32" t="str">
        <f aca="false">IF($A85="","",IF($E85="Concluída","Concluída",IF($B85&lt;INT(Parâmetros!$C$4),"Atrasada","Agendada")))</f>
        <v/>
      </c>
    </row>
    <row r="86" customFormat="false" ht="18" hidden="false" customHeight="true" outlineLevel="0" collapsed="false">
      <c r="A86" s="24"/>
      <c r="B86" s="25"/>
      <c r="C86" s="24"/>
      <c r="D86" s="24"/>
      <c r="E86" s="26"/>
      <c r="F86" s="25"/>
      <c r="G86" s="26"/>
      <c r="H86" s="32" t="str">
        <f aca="false">IF($A86="","",IF($E86="Concluída","Concluída",IF($B86&lt;INT(Parâmetros!$C$4),"Atrasada","Agendada")))</f>
        <v/>
      </c>
    </row>
    <row r="87" customFormat="false" ht="18" hidden="false" customHeight="true" outlineLevel="0" collapsed="false">
      <c r="A87" s="24"/>
      <c r="B87" s="25"/>
      <c r="C87" s="24"/>
      <c r="D87" s="24"/>
      <c r="E87" s="26"/>
      <c r="F87" s="25"/>
      <c r="G87" s="26"/>
      <c r="H87" s="32" t="str">
        <f aca="false">IF($A87="","",IF($E87="Concluída","Concluída",IF($B87&lt;INT(Parâmetros!$C$4),"Atrasada","Agendada")))</f>
        <v/>
      </c>
    </row>
    <row r="88" customFormat="false" ht="18" hidden="false" customHeight="true" outlineLevel="0" collapsed="false">
      <c r="A88" s="24"/>
      <c r="B88" s="25"/>
      <c r="C88" s="24"/>
      <c r="D88" s="24"/>
      <c r="E88" s="26"/>
      <c r="F88" s="25"/>
      <c r="G88" s="26"/>
      <c r="H88" s="32" t="str">
        <f aca="false">IF($A88="","",IF($E88="Concluída","Concluída",IF($B88&lt;INT(Parâmetros!$C$4),"Atrasada","Agendada")))</f>
        <v/>
      </c>
    </row>
    <row r="89" customFormat="false" ht="18" hidden="false" customHeight="true" outlineLevel="0" collapsed="false">
      <c r="A89" s="24"/>
      <c r="B89" s="25"/>
      <c r="C89" s="24"/>
      <c r="D89" s="24"/>
      <c r="E89" s="26"/>
      <c r="F89" s="25"/>
      <c r="G89" s="26"/>
      <c r="H89" s="32" t="str">
        <f aca="false">IF($A89="","",IF($E89="Concluída","Concluída",IF($B89&lt;INT(Parâmetros!$C$4),"Atrasada","Agendada")))</f>
        <v/>
      </c>
    </row>
    <row r="90" customFormat="false" ht="18" hidden="false" customHeight="true" outlineLevel="0" collapsed="false">
      <c r="A90" s="24"/>
      <c r="B90" s="25"/>
      <c r="C90" s="24"/>
      <c r="D90" s="24"/>
      <c r="E90" s="26"/>
      <c r="F90" s="25"/>
      <c r="G90" s="26"/>
      <c r="H90" s="32" t="str">
        <f aca="false">IF($A90="","",IF($E90="Concluída","Concluída",IF($B90&lt;INT(Parâmetros!$C$4),"Atrasada","Agendada")))</f>
        <v/>
      </c>
    </row>
    <row r="91" customFormat="false" ht="18" hidden="false" customHeight="true" outlineLevel="0" collapsed="false">
      <c r="A91" s="24"/>
      <c r="B91" s="25"/>
      <c r="C91" s="24"/>
      <c r="D91" s="24"/>
      <c r="E91" s="26"/>
      <c r="F91" s="25"/>
      <c r="G91" s="26"/>
      <c r="H91" s="32" t="str">
        <f aca="false">IF($A91="","",IF($E91="Concluída","Concluída",IF($B91&lt;INT(Parâmetros!$C$4),"Atrasada","Agendada")))</f>
        <v/>
      </c>
    </row>
    <row r="92" customFormat="false" ht="18" hidden="false" customHeight="true" outlineLevel="0" collapsed="false">
      <c r="A92" s="24"/>
      <c r="B92" s="25"/>
      <c r="C92" s="24"/>
      <c r="D92" s="24"/>
      <c r="E92" s="26"/>
      <c r="F92" s="25"/>
      <c r="G92" s="26"/>
      <c r="H92" s="32" t="str">
        <f aca="false">IF($A92="","",IF($E92="Concluída","Concluída",IF($B92&lt;INT(Parâmetros!$C$4),"Atrasada","Agendada")))</f>
        <v/>
      </c>
    </row>
    <row r="93" customFormat="false" ht="18" hidden="false" customHeight="true" outlineLevel="0" collapsed="false">
      <c r="A93" s="24"/>
      <c r="B93" s="25"/>
      <c r="C93" s="24"/>
      <c r="D93" s="24"/>
      <c r="E93" s="26"/>
      <c r="F93" s="25"/>
      <c r="G93" s="26"/>
      <c r="H93" s="32" t="str">
        <f aca="false">IF($A93="","",IF($E93="Concluída","Concluída",IF($B93&lt;INT(Parâmetros!$C$4),"Atrasada","Agendada")))</f>
        <v/>
      </c>
    </row>
    <row r="94" customFormat="false" ht="18" hidden="false" customHeight="true" outlineLevel="0" collapsed="false">
      <c r="A94" s="24"/>
      <c r="B94" s="25"/>
      <c r="C94" s="24"/>
      <c r="D94" s="24"/>
      <c r="E94" s="26"/>
      <c r="F94" s="25"/>
      <c r="G94" s="26"/>
      <c r="H94" s="32" t="str">
        <f aca="false">IF($A94="","",IF($E94="Concluída","Concluída",IF($B94&lt;INT(Parâmetros!$C$4),"Atrasada","Agendada")))</f>
        <v/>
      </c>
    </row>
    <row r="95" customFormat="false" ht="18" hidden="false" customHeight="true" outlineLevel="0" collapsed="false">
      <c r="A95" s="24"/>
      <c r="B95" s="25"/>
      <c r="C95" s="24"/>
      <c r="D95" s="24"/>
      <c r="E95" s="26"/>
      <c r="F95" s="25"/>
      <c r="G95" s="26"/>
      <c r="H95" s="32" t="str">
        <f aca="false">IF($A95="","",IF($E95="Concluída","Concluída",IF($B95&lt;INT(Parâmetros!$C$4),"Atrasada","Agendada")))</f>
        <v/>
      </c>
    </row>
    <row r="96" customFormat="false" ht="18" hidden="false" customHeight="true" outlineLevel="0" collapsed="false">
      <c r="A96" s="24"/>
      <c r="B96" s="25"/>
      <c r="C96" s="24"/>
      <c r="D96" s="24"/>
      <c r="E96" s="26"/>
      <c r="F96" s="25"/>
      <c r="G96" s="26"/>
      <c r="H96" s="32" t="str">
        <f aca="false">IF($A96="","",IF($E96="Concluída","Concluída",IF($B96&lt;INT(Parâmetros!$C$4),"Atrasada","Agendada")))</f>
        <v/>
      </c>
    </row>
    <row r="97" customFormat="false" ht="18" hidden="false" customHeight="true" outlineLevel="0" collapsed="false">
      <c r="A97" s="24"/>
      <c r="B97" s="25"/>
      <c r="C97" s="24"/>
      <c r="D97" s="24"/>
      <c r="E97" s="26"/>
      <c r="F97" s="25"/>
      <c r="G97" s="26"/>
      <c r="H97" s="32" t="str">
        <f aca="false">IF($A97="","",IF($E97="Concluída","Concluída",IF($B97&lt;INT(Parâmetros!$C$4),"Atrasada","Agendada")))</f>
        <v/>
      </c>
    </row>
    <row r="98" customFormat="false" ht="18" hidden="false" customHeight="true" outlineLevel="0" collapsed="false">
      <c r="A98" s="24"/>
      <c r="B98" s="25"/>
      <c r="C98" s="24"/>
      <c r="D98" s="24"/>
      <c r="E98" s="26"/>
      <c r="F98" s="25"/>
      <c r="G98" s="26"/>
      <c r="H98" s="32" t="str">
        <f aca="false">IF($A98="","",IF($E98="Concluída","Concluída",IF($B98&lt;INT(Parâmetros!$C$4),"Atrasada","Agendada")))</f>
        <v/>
      </c>
    </row>
    <row r="99" customFormat="false" ht="18" hidden="false" customHeight="true" outlineLevel="0" collapsed="false">
      <c r="A99" s="24"/>
      <c r="B99" s="25"/>
      <c r="C99" s="24"/>
      <c r="D99" s="24"/>
      <c r="E99" s="26"/>
      <c r="F99" s="25"/>
      <c r="G99" s="26"/>
      <c r="H99" s="32" t="str">
        <f aca="false">IF($A99="","",IF($E99="Concluída","Concluída",IF($B99&lt;INT(Parâmetros!$C$4),"Atrasada","Agendada")))</f>
        <v/>
      </c>
    </row>
    <row r="100" customFormat="false" ht="18" hidden="false" customHeight="true" outlineLevel="0" collapsed="false">
      <c r="A100" s="24"/>
      <c r="B100" s="25"/>
      <c r="C100" s="24"/>
      <c r="D100" s="24"/>
      <c r="E100" s="26"/>
      <c r="F100" s="25"/>
      <c r="G100" s="26"/>
      <c r="H100" s="32" t="str">
        <f aca="false">IF($A100="","",IF($E100="Concluída","Concluída",IF($B100&lt;INT(Parâmetros!$C$4),"Atrasada","Agendada")))</f>
        <v/>
      </c>
    </row>
    <row r="101" customFormat="false" ht="18" hidden="false" customHeight="true" outlineLevel="0" collapsed="false">
      <c r="A101" s="24"/>
      <c r="B101" s="25"/>
      <c r="C101" s="24"/>
      <c r="D101" s="24"/>
      <c r="E101" s="26"/>
      <c r="F101" s="25"/>
      <c r="G101" s="26"/>
      <c r="H101" s="32" t="str">
        <f aca="false">IF($A101="","",IF($E101="Concluída","Concluída",IF($B101&lt;INT(Parâmetros!$C$4),"Atrasada","Agendada")))</f>
        <v/>
      </c>
    </row>
    <row r="102" customFormat="false" ht="18" hidden="false" customHeight="true" outlineLevel="0" collapsed="false">
      <c r="A102" s="24"/>
      <c r="B102" s="25"/>
      <c r="C102" s="24"/>
      <c r="D102" s="24"/>
      <c r="E102" s="26"/>
      <c r="F102" s="25"/>
      <c r="G102" s="26"/>
      <c r="H102" s="32" t="str">
        <f aca="false">IF($A102="","",IF($E102="Concluída","Concluída",IF($B102&lt;INT(Parâmetros!$C$4),"Atrasada","Agendada")))</f>
        <v/>
      </c>
    </row>
    <row r="103" customFormat="false" ht="18" hidden="false" customHeight="true" outlineLevel="0" collapsed="false">
      <c r="A103" s="24"/>
      <c r="B103" s="25"/>
      <c r="C103" s="24"/>
      <c r="D103" s="24"/>
      <c r="E103" s="26"/>
      <c r="F103" s="25"/>
      <c r="G103" s="26"/>
      <c r="H103" s="32" t="str">
        <f aca="false">IF($A103="","",IF($E103="Concluída","Concluída",IF($B103&lt;INT(Parâmetros!$C$4),"Atrasada","Agendada")))</f>
        <v/>
      </c>
    </row>
    <row r="104" customFormat="false" ht="18" hidden="false" customHeight="true" outlineLevel="0" collapsed="false">
      <c r="A104" s="24"/>
      <c r="B104" s="25"/>
      <c r="C104" s="24"/>
      <c r="D104" s="24"/>
      <c r="E104" s="26"/>
      <c r="F104" s="25"/>
      <c r="G104" s="26"/>
      <c r="H104" s="32" t="str">
        <f aca="false">IF($A104="","",IF($E104="Concluída","Concluída",IF($B104&lt;INT(Parâmetros!$C$4),"Atrasada","Agendada")))</f>
        <v/>
      </c>
    </row>
    <row r="105" customFormat="false" ht="18" hidden="false" customHeight="true" outlineLevel="0" collapsed="false">
      <c r="A105" s="24"/>
      <c r="B105" s="25"/>
      <c r="C105" s="24"/>
      <c r="D105" s="24"/>
      <c r="E105" s="26"/>
      <c r="F105" s="25"/>
      <c r="G105" s="26"/>
      <c r="H105" s="32" t="str">
        <f aca="false">IF($A105="","",IF($E105="Concluída","Concluída",IF($B105&lt;INT(Parâmetros!$C$4),"Atrasada","Agendada")))</f>
        <v/>
      </c>
    </row>
    <row r="106" customFormat="false" ht="18" hidden="false" customHeight="true" outlineLevel="0" collapsed="false">
      <c r="A106" s="24"/>
      <c r="B106" s="25"/>
      <c r="C106" s="24"/>
      <c r="D106" s="24"/>
      <c r="E106" s="26"/>
      <c r="F106" s="25"/>
      <c r="G106" s="26"/>
      <c r="H106" s="32" t="str">
        <f aca="false">IF($A106="","",IF($E106="Concluída","Concluída",IF($B106&lt;INT(Parâmetros!$C$4),"Atrasada","Agendada")))</f>
        <v/>
      </c>
    </row>
    <row r="107" customFormat="false" ht="18" hidden="false" customHeight="true" outlineLevel="0" collapsed="false">
      <c r="A107" s="24"/>
      <c r="B107" s="25"/>
      <c r="C107" s="24"/>
      <c r="D107" s="24"/>
      <c r="E107" s="26"/>
      <c r="F107" s="25"/>
      <c r="G107" s="26"/>
      <c r="H107" s="32" t="str">
        <f aca="false">IF($A107="","",IF($E107="Concluída","Concluída",IF($B107&lt;INT(Parâmetros!$C$4),"Atrasada","Agendada")))</f>
        <v/>
      </c>
    </row>
    <row r="108" customFormat="false" ht="18" hidden="false" customHeight="true" outlineLevel="0" collapsed="false">
      <c r="A108" s="24"/>
      <c r="B108" s="25"/>
      <c r="C108" s="24"/>
      <c r="D108" s="24"/>
      <c r="E108" s="26"/>
      <c r="F108" s="25"/>
      <c r="G108" s="26"/>
      <c r="H108" s="32" t="str">
        <f aca="false">IF($A108="","",IF($E108="Concluída","Concluída",IF($B108&lt;INT(Parâmetros!$C$4),"Atrasada","Agendada")))</f>
        <v/>
      </c>
    </row>
    <row r="109" customFormat="false" ht="18" hidden="false" customHeight="true" outlineLevel="0" collapsed="false">
      <c r="A109" s="24"/>
      <c r="B109" s="25"/>
      <c r="C109" s="24"/>
      <c r="D109" s="24"/>
      <c r="E109" s="26"/>
      <c r="F109" s="25"/>
      <c r="G109" s="26"/>
      <c r="H109" s="32" t="str">
        <f aca="false">IF($A109="","",IF($E109="Concluída","Concluída",IF($B109&lt;INT(Parâmetros!$C$4),"Atrasada","Agendada")))</f>
        <v/>
      </c>
    </row>
    <row r="110" customFormat="false" ht="18" hidden="false" customHeight="true" outlineLevel="0" collapsed="false">
      <c r="A110" s="24"/>
      <c r="B110" s="25"/>
      <c r="C110" s="24"/>
      <c r="D110" s="24"/>
      <c r="E110" s="26"/>
      <c r="F110" s="25"/>
      <c r="G110" s="26"/>
      <c r="H110" s="32" t="str">
        <f aca="false">IF($A110="","",IF($E110="Concluída","Concluída",IF($B110&lt;INT(Parâmetros!$C$4),"Atrasada","Agendada")))</f>
        <v/>
      </c>
    </row>
    <row r="111" customFormat="false" ht="18" hidden="false" customHeight="true" outlineLevel="0" collapsed="false">
      <c r="A111" s="24"/>
      <c r="B111" s="25"/>
      <c r="C111" s="24"/>
      <c r="D111" s="24"/>
      <c r="E111" s="26"/>
      <c r="F111" s="25"/>
      <c r="G111" s="26"/>
      <c r="H111" s="32" t="str">
        <f aca="false">IF($A111="","",IF($E111="Concluída","Concluída",IF($B111&lt;INT(Parâmetros!$C$4),"Atrasada","Agendada")))</f>
        <v/>
      </c>
    </row>
    <row r="112" customFormat="false" ht="18" hidden="false" customHeight="true" outlineLevel="0" collapsed="false">
      <c r="A112" s="24"/>
      <c r="B112" s="25"/>
      <c r="C112" s="24"/>
      <c r="D112" s="24"/>
      <c r="E112" s="26"/>
      <c r="F112" s="25"/>
      <c r="G112" s="26"/>
      <c r="H112" s="32" t="str">
        <f aca="false">IF($A112="","",IF($E112="Concluída","Concluída",IF($B112&lt;INT(Parâmetros!$C$4),"Atrasada","Agendada")))</f>
        <v/>
      </c>
    </row>
    <row r="113" customFormat="false" ht="18" hidden="false" customHeight="true" outlineLevel="0" collapsed="false">
      <c r="A113" s="24"/>
      <c r="B113" s="25"/>
      <c r="C113" s="24"/>
      <c r="D113" s="24"/>
      <c r="E113" s="26"/>
      <c r="F113" s="25"/>
      <c r="G113" s="26"/>
      <c r="H113" s="32" t="str">
        <f aca="false">IF($A113="","",IF($E113="Concluída","Concluída",IF($B113&lt;INT(Parâmetros!$C$4),"Atrasada","Agendada")))</f>
        <v/>
      </c>
    </row>
    <row r="114" customFormat="false" ht="18" hidden="false" customHeight="true" outlineLevel="0" collapsed="false">
      <c r="A114" s="24"/>
      <c r="B114" s="25"/>
      <c r="C114" s="24"/>
      <c r="D114" s="24"/>
      <c r="E114" s="26"/>
      <c r="F114" s="25"/>
      <c r="G114" s="26"/>
      <c r="H114" s="32" t="str">
        <f aca="false">IF($A114="","",IF($E114="Concluída","Concluída",IF($B114&lt;INT(Parâmetros!$C$4),"Atrasada","Agendada")))</f>
        <v/>
      </c>
    </row>
    <row r="115" customFormat="false" ht="18" hidden="false" customHeight="true" outlineLevel="0" collapsed="false">
      <c r="A115" s="24"/>
      <c r="B115" s="25"/>
      <c r="C115" s="24"/>
      <c r="D115" s="24"/>
      <c r="E115" s="26"/>
      <c r="F115" s="25"/>
      <c r="G115" s="26"/>
      <c r="H115" s="32" t="str">
        <f aca="false">IF($A115="","",IF($E115="Concluída","Concluída",IF($B115&lt;INT(Parâmetros!$C$4),"Atrasada","Agendada")))</f>
        <v/>
      </c>
    </row>
    <row r="116" customFormat="false" ht="18" hidden="false" customHeight="true" outlineLevel="0" collapsed="false">
      <c r="A116" s="24"/>
      <c r="B116" s="25"/>
      <c r="C116" s="24"/>
      <c r="D116" s="24"/>
      <c r="E116" s="26"/>
      <c r="F116" s="25"/>
      <c r="G116" s="26"/>
      <c r="H116" s="32" t="str">
        <f aca="false">IF($A116="","",IF($E116="Concluída","Concluída",IF($B116&lt;INT(Parâmetros!$C$4),"Atrasada","Agendada")))</f>
        <v/>
      </c>
    </row>
    <row r="117" customFormat="false" ht="18" hidden="false" customHeight="true" outlineLevel="0" collapsed="false">
      <c r="A117" s="24"/>
      <c r="B117" s="25"/>
      <c r="C117" s="24"/>
      <c r="D117" s="24"/>
      <c r="E117" s="26"/>
      <c r="F117" s="25"/>
      <c r="G117" s="26"/>
      <c r="H117" s="32" t="str">
        <f aca="false">IF($A117="","",IF($E117="Concluída","Concluída",IF($B117&lt;INT(Parâmetros!$C$4),"Atrasada","Agendada")))</f>
        <v/>
      </c>
    </row>
    <row r="118" customFormat="false" ht="18" hidden="false" customHeight="true" outlineLevel="0" collapsed="false">
      <c r="A118" s="24"/>
      <c r="B118" s="25"/>
      <c r="C118" s="24"/>
      <c r="D118" s="24"/>
      <c r="E118" s="26"/>
      <c r="F118" s="25"/>
      <c r="G118" s="26"/>
      <c r="H118" s="32" t="str">
        <f aca="false">IF($A118="","",IF($E118="Concluída","Concluída",IF($B118&lt;INT(Parâmetros!$C$4),"Atrasada","Agendada")))</f>
        <v/>
      </c>
    </row>
    <row r="119" customFormat="false" ht="18" hidden="false" customHeight="true" outlineLevel="0" collapsed="false">
      <c r="A119" s="24"/>
      <c r="B119" s="25"/>
      <c r="C119" s="24"/>
      <c r="D119" s="24"/>
      <c r="E119" s="26"/>
      <c r="F119" s="25"/>
      <c r="G119" s="26"/>
      <c r="H119" s="32" t="str">
        <f aca="false">IF($A119="","",IF($E119="Concluída","Concluída",IF($B119&lt;INT(Parâmetros!$C$4),"Atrasada","Agendada")))</f>
        <v/>
      </c>
    </row>
    <row r="120" customFormat="false" ht="18" hidden="false" customHeight="true" outlineLevel="0" collapsed="false">
      <c r="A120" s="24"/>
      <c r="B120" s="25"/>
      <c r="C120" s="24"/>
      <c r="D120" s="24"/>
      <c r="E120" s="26"/>
      <c r="F120" s="25"/>
      <c r="G120" s="26"/>
      <c r="H120" s="32" t="str">
        <f aca="false">IF($A120="","",IF($E120="Concluída","Concluída",IF($B120&lt;INT(Parâmetros!$C$4),"Atrasada","Agendada")))</f>
        <v/>
      </c>
    </row>
    <row r="121" customFormat="false" ht="18" hidden="false" customHeight="true" outlineLevel="0" collapsed="false">
      <c r="A121" s="24"/>
      <c r="B121" s="25"/>
      <c r="C121" s="24"/>
      <c r="D121" s="24"/>
      <c r="E121" s="26"/>
      <c r="F121" s="25"/>
      <c r="G121" s="26"/>
      <c r="H121" s="32" t="str">
        <f aca="false">IF($A121="","",IF($E121="Concluída","Concluída",IF($B121&lt;INT(Parâmetros!$C$4),"Atrasada","Agendada")))</f>
        <v/>
      </c>
    </row>
    <row r="122" customFormat="false" ht="18" hidden="false" customHeight="true" outlineLevel="0" collapsed="false">
      <c r="A122" s="24"/>
      <c r="B122" s="25"/>
      <c r="C122" s="24"/>
      <c r="D122" s="24"/>
      <c r="E122" s="26"/>
      <c r="F122" s="25"/>
      <c r="G122" s="26"/>
      <c r="H122" s="32" t="str">
        <f aca="false">IF($A122="","",IF($E122="Concluída","Concluída",IF($B122&lt;INT(Parâmetros!$C$4),"Atrasada","Agendada")))</f>
        <v/>
      </c>
    </row>
    <row r="123" customFormat="false" ht="18" hidden="false" customHeight="true" outlineLevel="0" collapsed="false">
      <c r="A123" s="24"/>
      <c r="B123" s="25"/>
      <c r="C123" s="24"/>
      <c r="D123" s="24"/>
      <c r="E123" s="26"/>
      <c r="F123" s="25"/>
      <c r="G123" s="26"/>
      <c r="H123" s="32" t="str">
        <f aca="false">IF($A123="","",IF($E123="Concluída","Concluída",IF($B123&lt;INT(Parâmetros!$C$4),"Atrasada","Agendada")))</f>
        <v/>
      </c>
    </row>
    <row r="124" customFormat="false" ht="18" hidden="false" customHeight="true" outlineLevel="0" collapsed="false">
      <c r="A124" s="24"/>
      <c r="B124" s="25"/>
      <c r="C124" s="24"/>
      <c r="D124" s="24"/>
      <c r="E124" s="26"/>
      <c r="F124" s="25"/>
      <c r="G124" s="26"/>
      <c r="H124" s="32" t="str">
        <f aca="false">IF($A124="","",IF($E124="Concluída","Concluída",IF($B124&lt;INT(Parâmetros!$C$4),"Atrasada","Agendada")))</f>
        <v/>
      </c>
    </row>
    <row r="125" customFormat="false" ht="18" hidden="false" customHeight="true" outlineLevel="0" collapsed="false">
      <c r="A125" s="24"/>
      <c r="B125" s="25"/>
      <c r="C125" s="24"/>
      <c r="D125" s="24"/>
      <c r="E125" s="26"/>
      <c r="F125" s="25"/>
      <c r="G125" s="26"/>
      <c r="H125" s="32" t="str">
        <f aca="false">IF($A125="","",IF($E125="Concluída","Concluída",IF($B125&lt;INT(Parâmetros!$C$4),"Atrasada","Agendada")))</f>
        <v/>
      </c>
    </row>
    <row r="126" customFormat="false" ht="18" hidden="false" customHeight="true" outlineLevel="0" collapsed="false">
      <c r="A126" s="24"/>
      <c r="B126" s="25"/>
      <c r="C126" s="24"/>
      <c r="D126" s="24"/>
      <c r="E126" s="26"/>
      <c r="F126" s="25"/>
      <c r="G126" s="26"/>
      <c r="H126" s="32" t="str">
        <f aca="false">IF($A126="","",IF($E126="Concluída","Concluída",IF($B126&lt;INT(Parâmetros!$C$4),"Atrasada","Agendada")))</f>
        <v/>
      </c>
    </row>
    <row r="127" customFormat="false" ht="18" hidden="false" customHeight="true" outlineLevel="0" collapsed="false">
      <c r="A127" s="24"/>
      <c r="B127" s="25"/>
      <c r="C127" s="24"/>
      <c r="D127" s="24"/>
      <c r="E127" s="26"/>
      <c r="F127" s="25"/>
      <c r="G127" s="26"/>
      <c r="H127" s="32" t="str">
        <f aca="false">IF($A127="","",IF($E127="Concluída","Concluída",IF($B127&lt;INT(Parâmetros!$C$4),"Atrasada","Agendada")))</f>
        <v/>
      </c>
    </row>
    <row r="128" customFormat="false" ht="18" hidden="false" customHeight="true" outlineLevel="0" collapsed="false">
      <c r="A128" s="24"/>
      <c r="B128" s="25"/>
      <c r="C128" s="24"/>
      <c r="D128" s="24"/>
      <c r="E128" s="26"/>
      <c r="F128" s="25"/>
      <c r="G128" s="26"/>
      <c r="H128" s="32" t="str">
        <f aca="false">IF($A128="","",IF($E128="Concluída","Concluída",IF($B128&lt;INT(Parâmetros!$C$4),"Atrasada","Agendada")))</f>
        <v/>
      </c>
    </row>
    <row r="129" customFormat="false" ht="18" hidden="false" customHeight="true" outlineLevel="0" collapsed="false">
      <c r="A129" s="24"/>
      <c r="B129" s="25"/>
      <c r="C129" s="24"/>
      <c r="D129" s="24"/>
      <c r="E129" s="26"/>
      <c r="F129" s="25"/>
      <c r="G129" s="26"/>
      <c r="H129" s="32" t="str">
        <f aca="false">IF($A129="","",IF($E129="Concluída","Concluída",IF($B129&lt;INT(Parâmetros!$C$4),"Atrasada","Agendada")))</f>
        <v/>
      </c>
    </row>
    <row r="130" customFormat="false" ht="18" hidden="false" customHeight="true" outlineLevel="0" collapsed="false">
      <c r="A130" s="24"/>
      <c r="B130" s="25"/>
      <c r="C130" s="24"/>
      <c r="D130" s="24"/>
      <c r="E130" s="26"/>
      <c r="F130" s="25"/>
      <c r="G130" s="26"/>
      <c r="H130" s="32" t="str">
        <f aca="false">IF($A130="","",IF($E130="Concluída","Concluída",IF($B130&lt;INT(Parâmetros!$C$4),"Atrasada","Agendada")))</f>
        <v/>
      </c>
    </row>
    <row r="131" customFormat="false" ht="18" hidden="false" customHeight="true" outlineLevel="0" collapsed="false">
      <c r="A131" s="24"/>
      <c r="B131" s="25"/>
      <c r="C131" s="24"/>
      <c r="D131" s="24"/>
      <c r="E131" s="26"/>
      <c r="F131" s="25"/>
      <c r="G131" s="26"/>
      <c r="H131" s="32" t="str">
        <f aca="false">IF($A131="","",IF($E131="Concluída","Concluída",IF($B131&lt;INT(Parâmetros!$C$4),"Atrasada","Agendada")))</f>
        <v/>
      </c>
    </row>
    <row r="132" customFormat="false" ht="18" hidden="false" customHeight="true" outlineLevel="0" collapsed="false">
      <c r="A132" s="24"/>
      <c r="B132" s="25"/>
      <c r="C132" s="24"/>
      <c r="D132" s="24"/>
      <c r="E132" s="26"/>
      <c r="F132" s="25"/>
      <c r="G132" s="26"/>
      <c r="H132" s="32" t="str">
        <f aca="false">IF($A132="","",IF($E132="Concluída","Concluída",IF($B132&lt;INT(Parâmetros!$C$4),"Atrasada","Agendada")))</f>
        <v/>
      </c>
    </row>
    <row r="133" customFormat="false" ht="18" hidden="false" customHeight="true" outlineLevel="0" collapsed="false">
      <c r="A133" s="24"/>
      <c r="B133" s="25"/>
      <c r="C133" s="24"/>
      <c r="D133" s="24"/>
      <c r="E133" s="26"/>
      <c r="F133" s="25"/>
      <c r="G133" s="26"/>
      <c r="H133" s="32" t="str">
        <f aca="false">IF($A133="","",IF($E133="Concluída","Concluída",IF($B133&lt;INT(Parâmetros!$C$4),"Atrasada","Agendada")))</f>
        <v/>
      </c>
    </row>
    <row r="134" customFormat="false" ht="18" hidden="false" customHeight="true" outlineLevel="0" collapsed="false">
      <c r="A134" s="24"/>
      <c r="B134" s="25"/>
      <c r="C134" s="24"/>
      <c r="D134" s="24"/>
      <c r="E134" s="26"/>
      <c r="F134" s="25"/>
      <c r="G134" s="26"/>
      <c r="H134" s="32" t="str">
        <f aca="false">IF($A134="","",IF($E134="Concluída","Concluída",IF($B134&lt;INT(Parâmetros!$C$4),"Atrasada","Agendada")))</f>
        <v/>
      </c>
    </row>
    <row r="135" customFormat="false" ht="18" hidden="false" customHeight="true" outlineLevel="0" collapsed="false">
      <c r="A135" s="24"/>
      <c r="B135" s="25"/>
      <c r="C135" s="24"/>
      <c r="D135" s="24"/>
      <c r="E135" s="26"/>
      <c r="F135" s="25"/>
      <c r="G135" s="26"/>
      <c r="H135" s="32" t="str">
        <f aca="false">IF($A135="","",IF($E135="Concluída","Concluída",IF($B135&lt;INT(Parâmetros!$C$4),"Atrasada","Agendada")))</f>
        <v/>
      </c>
    </row>
    <row r="136" customFormat="false" ht="18" hidden="false" customHeight="true" outlineLevel="0" collapsed="false">
      <c r="A136" s="24"/>
      <c r="B136" s="25"/>
      <c r="C136" s="24"/>
      <c r="D136" s="24"/>
      <c r="E136" s="26"/>
      <c r="F136" s="25"/>
      <c r="G136" s="26"/>
      <c r="H136" s="32" t="str">
        <f aca="false">IF($A136="","",IF($E136="Concluída","Concluída",IF($B136&lt;INT(Parâmetros!$C$4),"Atrasada","Agendada")))</f>
        <v/>
      </c>
    </row>
    <row r="137" customFormat="false" ht="18" hidden="false" customHeight="true" outlineLevel="0" collapsed="false">
      <c r="A137" s="24"/>
      <c r="B137" s="25"/>
      <c r="C137" s="24"/>
      <c r="D137" s="24"/>
      <c r="E137" s="26"/>
      <c r="F137" s="25"/>
      <c r="G137" s="26"/>
      <c r="H137" s="32" t="str">
        <f aca="false">IF($A137="","",IF($E137="Concluída","Concluída",IF($B137&lt;INT(Parâmetros!$C$4),"Atrasada","Agendada")))</f>
        <v/>
      </c>
    </row>
    <row r="138" customFormat="false" ht="18" hidden="false" customHeight="true" outlineLevel="0" collapsed="false">
      <c r="A138" s="24"/>
      <c r="B138" s="25"/>
      <c r="C138" s="24"/>
      <c r="D138" s="24"/>
      <c r="E138" s="26"/>
      <c r="F138" s="25"/>
      <c r="G138" s="26"/>
      <c r="H138" s="32" t="str">
        <f aca="false">IF($A138="","",IF($E138="Concluída","Concluída",IF($B138&lt;INT(Parâmetros!$C$4),"Atrasada","Agendada")))</f>
        <v/>
      </c>
    </row>
    <row r="139" customFormat="false" ht="18" hidden="false" customHeight="true" outlineLevel="0" collapsed="false">
      <c r="A139" s="24"/>
      <c r="B139" s="25"/>
      <c r="C139" s="24"/>
      <c r="D139" s="24"/>
      <c r="E139" s="26"/>
      <c r="F139" s="25"/>
      <c r="G139" s="26"/>
      <c r="H139" s="32" t="str">
        <f aca="false">IF($A139="","",IF($E139="Concluída","Concluída",IF($B139&lt;INT(Parâmetros!$C$4),"Atrasada","Agendada")))</f>
        <v/>
      </c>
    </row>
    <row r="140" customFormat="false" ht="18" hidden="false" customHeight="true" outlineLevel="0" collapsed="false">
      <c r="A140" s="24"/>
      <c r="B140" s="25"/>
      <c r="C140" s="24"/>
      <c r="D140" s="24"/>
      <c r="E140" s="26"/>
      <c r="F140" s="25"/>
      <c r="G140" s="26"/>
      <c r="H140" s="32" t="str">
        <f aca="false">IF($A140="","",IF($E140="Concluída","Concluída",IF($B140&lt;INT(Parâmetros!$C$4),"Atrasada","Agendada")))</f>
        <v/>
      </c>
    </row>
    <row r="141" customFormat="false" ht="18" hidden="false" customHeight="true" outlineLevel="0" collapsed="false">
      <c r="A141" s="24"/>
      <c r="B141" s="25"/>
      <c r="C141" s="24"/>
      <c r="D141" s="24"/>
      <c r="E141" s="26"/>
      <c r="F141" s="25"/>
      <c r="G141" s="26"/>
      <c r="H141" s="32" t="str">
        <f aca="false">IF($A141="","",IF($E141="Concluída","Concluída",IF($B141&lt;INT(Parâmetros!$C$4),"Atrasada","Agendada")))</f>
        <v/>
      </c>
    </row>
    <row r="142" customFormat="false" ht="18" hidden="false" customHeight="true" outlineLevel="0" collapsed="false">
      <c r="A142" s="24"/>
      <c r="B142" s="25"/>
      <c r="C142" s="24"/>
      <c r="D142" s="24"/>
      <c r="E142" s="26"/>
      <c r="F142" s="25"/>
      <c r="G142" s="26"/>
      <c r="H142" s="32" t="str">
        <f aca="false">IF($A142="","",IF($E142="Concluída","Concluída",IF($B142&lt;INT(Parâmetros!$C$4),"Atrasada","Agendada")))</f>
        <v/>
      </c>
    </row>
    <row r="143" customFormat="false" ht="18" hidden="false" customHeight="true" outlineLevel="0" collapsed="false">
      <c r="A143" s="24"/>
      <c r="B143" s="25"/>
      <c r="C143" s="24"/>
      <c r="D143" s="24"/>
      <c r="E143" s="26"/>
      <c r="F143" s="25"/>
      <c r="G143" s="26"/>
      <c r="H143" s="32" t="str">
        <f aca="false">IF($A143="","",IF($E143="Concluída","Concluída",IF($B143&lt;INT(Parâmetros!$C$4),"Atrasada","Agendada")))</f>
        <v/>
      </c>
    </row>
    <row r="144" customFormat="false" ht="18" hidden="false" customHeight="true" outlineLevel="0" collapsed="false">
      <c r="A144" s="24"/>
      <c r="B144" s="25"/>
      <c r="C144" s="24"/>
      <c r="D144" s="24"/>
      <c r="E144" s="26"/>
      <c r="F144" s="25"/>
      <c r="G144" s="26"/>
      <c r="H144" s="32" t="str">
        <f aca="false">IF($A144="","",IF($E144="Concluída","Concluída",IF($B144&lt;INT(Parâmetros!$C$4),"Atrasada","Agendada")))</f>
        <v/>
      </c>
    </row>
    <row r="145" customFormat="false" ht="18" hidden="false" customHeight="true" outlineLevel="0" collapsed="false">
      <c r="A145" s="24"/>
      <c r="B145" s="25"/>
      <c r="C145" s="24"/>
      <c r="D145" s="24"/>
      <c r="E145" s="26"/>
      <c r="F145" s="25"/>
      <c r="G145" s="26"/>
      <c r="H145" s="32" t="str">
        <f aca="false">IF($A145="","",IF($E145="Concluída","Concluída",IF($B145&lt;INT(Parâmetros!$C$4),"Atrasada","Agendada")))</f>
        <v/>
      </c>
    </row>
    <row r="146" customFormat="false" ht="18" hidden="false" customHeight="true" outlineLevel="0" collapsed="false">
      <c r="A146" s="24"/>
      <c r="B146" s="25"/>
      <c r="C146" s="24"/>
      <c r="D146" s="24"/>
      <c r="E146" s="26"/>
      <c r="F146" s="25"/>
      <c r="G146" s="26"/>
      <c r="H146" s="32" t="str">
        <f aca="false">IF($A146="","",IF($E146="Concluída","Concluída",IF($B146&lt;INT(Parâmetros!$C$4),"Atrasada","Agendada")))</f>
        <v/>
      </c>
    </row>
    <row r="147" customFormat="false" ht="18" hidden="false" customHeight="true" outlineLevel="0" collapsed="false">
      <c r="A147" s="24"/>
      <c r="B147" s="25"/>
      <c r="C147" s="24"/>
      <c r="D147" s="24"/>
      <c r="E147" s="26"/>
      <c r="F147" s="25"/>
      <c r="G147" s="26"/>
      <c r="H147" s="32" t="str">
        <f aca="false">IF($A147="","",IF($E147="Concluída","Concluída",IF($B147&lt;INT(Parâmetros!$C$4),"Atrasada","Agendada")))</f>
        <v/>
      </c>
    </row>
    <row r="148" customFormat="false" ht="18" hidden="false" customHeight="true" outlineLevel="0" collapsed="false">
      <c r="A148" s="24"/>
      <c r="B148" s="25"/>
      <c r="C148" s="24"/>
      <c r="D148" s="24"/>
      <c r="E148" s="26"/>
      <c r="F148" s="25"/>
      <c r="G148" s="26"/>
      <c r="H148" s="32" t="str">
        <f aca="false">IF($A148="","",IF($E148="Concluída","Concluída",IF($B148&lt;INT(Parâmetros!$C$4),"Atrasada","Agendada")))</f>
        <v/>
      </c>
    </row>
    <row r="149" customFormat="false" ht="18" hidden="false" customHeight="true" outlineLevel="0" collapsed="false">
      <c r="A149" s="24"/>
      <c r="B149" s="25"/>
      <c r="C149" s="24"/>
      <c r="D149" s="24"/>
      <c r="E149" s="26"/>
      <c r="F149" s="25"/>
      <c r="G149" s="26"/>
      <c r="H149" s="32" t="str">
        <f aca="false">IF($A149="","",IF($E149="Concluída","Concluída",IF($B149&lt;INT(Parâmetros!$C$4),"Atrasada","Agendada")))</f>
        <v/>
      </c>
    </row>
    <row r="150" customFormat="false" ht="18" hidden="false" customHeight="true" outlineLevel="0" collapsed="false">
      <c r="A150" s="24"/>
      <c r="B150" s="25"/>
      <c r="C150" s="24"/>
      <c r="D150" s="24"/>
      <c r="E150" s="26"/>
      <c r="F150" s="25"/>
      <c r="G150" s="26"/>
      <c r="H150" s="32" t="str">
        <f aca="false">IF($A150="","",IF($E150="Concluída","Concluída",IF($B150&lt;INT(Parâmetros!$C$4),"Atrasada","Agendada")))</f>
        <v/>
      </c>
    </row>
    <row r="151" customFormat="false" ht="18" hidden="false" customHeight="true" outlineLevel="0" collapsed="false">
      <c r="A151" s="24"/>
      <c r="B151" s="25"/>
      <c r="C151" s="24"/>
      <c r="D151" s="24"/>
      <c r="E151" s="26"/>
      <c r="F151" s="25"/>
      <c r="G151" s="26"/>
      <c r="H151" s="32" t="str">
        <f aca="false">IF($A151="","",IF($E151="Concluída","Concluída",IF($B151&lt;INT(Parâmetros!$C$4),"Atrasada","Agendada")))</f>
        <v/>
      </c>
    </row>
    <row r="152" customFormat="false" ht="18" hidden="false" customHeight="true" outlineLevel="0" collapsed="false">
      <c r="A152" s="24"/>
      <c r="B152" s="25"/>
      <c r="C152" s="24"/>
      <c r="D152" s="24"/>
      <c r="E152" s="26"/>
      <c r="F152" s="25"/>
      <c r="G152" s="26"/>
      <c r="H152" s="32" t="str">
        <f aca="false">IF($A152="","",IF($E152="Concluída","Concluída",IF($B152&lt;INT(Parâmetros!$C$4),"Atrasada","Agendada")))</f>
        <v/>
      </c>
    </row>
    <row r="153" customFormat="false" ht="18" hidden="false" customHeight="true" outlineLevel="0" collapsed="false">
      <c r="A153" s="24"/>
      <c r="B153" s="25"/>
      <c r="C153" s="24"/>
      <c r="D153" s="24"/>
      <c r="E153" s="26"/>
      <c r="F153" s="25"/>
      <c r="G153" s="26"/>
      <c r="H153" s="32" t="str">
        <f aca="false">IF($A153="","",IF($E153="Concluída","Concluída",IF($B153&lt;INT(Parâmetros!$C$4),"Atrasada","Agendada")))</f>
        <v/>
      </c>
    </row>
    <row r="154" customFormat="false" ht="18" hidden="false" customHeight="true" outlineLevel="0" collapsed="false">
      <c r="A154" s="24"/>
      <c r="B154" s="25"/>
      <c r="C154" s="24"/>
      <c r="D154" s="24"/>
      <c r="E154" s="26"/>
      <c r="F154" s="25"/>
      <c r="G154" s="26"/>
      <c r="H154" s="32" t="str">
        <f aca="false">IF($A154="","",IF($E154="Concluída","Concluída",IF($B154&lt;INT(Parâmetros!$C$4),"Atrasada","Agendada")))</f>
        <v/>
      </c>
    </row>
    <row r="155" customFormat="false" ht="18" hidden="false" customHeight="true" outlineLevel="0" collapsed="false">
      <c r="A155" s="24"/>
      <c r="B155" s="25"/>
      <c r="C155" s="24"/>
      <c r="D155" s="24"/>
      <c r="E155" s="26"/>
      <c r="F155" s="25"/>
      <c r="G155" s="26"/>
      <c r="H155" s="32" t="str">
        <f aca="false">IF($A155="","",IF($E155="Concluída","Concluída",IF($B155&lt;INT(Parâmetros!$C$4),"Atrasada","Agendada")))</f>
        <v/>
      </c>
    </row>
    <row r="156" customFormat="false" ht="18" hidden="false" customHeight="true" outlineLevel="0" collapsed="false">
      <c r="A156" s="24"/>
      <c r="B156" s="25"/>
      <c r="C156" s="24"/>
      <c r="D156" s="24"/>
      <c r="E156" s="26"/>
      <c r="F156" s="25"/>
      <c r="G156" s="26"/>
      <c r="H156" s="32" t="str">
        <f aca="false">IF($A156="","",IF($E156="Concluída","Concluída",IF($B156&lt;INT(Parâmetros!$C$4),"Atrasada","Agendada")))</f>
        <v/>
      </c>
    </row>
    <row r="157" customFormat="false" ht="18" hidden="false" customHeight="true" outlineLevel="0" collapsed="false">
      <c r="A157" s="24"/>
      <c r="B157" s="25"/>
      <c r="C157" s="24"/>
      <c r="D157" s="24"/>
      <c r="E157" s="26"/>
      <c r="F157" s="25"/>
      <c r="G157" s="26"/>
      <c r="H157" s="32" t="str">
        <f aca="false">IF($A157="","",IF($E157="Concluída","Concluída",IF($B157&lt;INT(Parâmetros!$C$4),"Atrasada","Agendada")))</f>
        <v/>
      </c>
    </row>
    <row r="158" customFormat="false" ht="18" hidden="false" customHeight="true" outlineLevel="0" collapsed="false">
      <c r="A158" s="24"/>
      <c r="B158" s="25"/>
      <c r="C158" s="24"/>
      <c r="D158" s="24"/>
      <c r="E158" s="26"/>
      <c r="F158" s="25"/>
      <c r="G158" s="26"/>
      <c r="H158" s="32" t="str">
        <f aca="false">IF($A158="","",IF($E158="Concluída","Concluída",IF($B158&lt;INT(Parâmetros!$C$4),"Atrasada","Agendada")))</f>
        <v/>
      </c>
    </row>
    <row r="159" customFormat="false" ht="18" hidden="false" customHeight="true" outlineLevel="0" collapsed="false">
      <c r="A159" s="24"/>
      <c r="B159" s="25"/>
      <c r="C159" s="24"/>
      <c r="D159" s="24"/>
      <c r="E159" s="26"/>
      <c r="F159" s="25"/>
      <c r="G159" s="26"/>
      <c r="H159" s="32" t="str">
        <f aca="false">IF($A159="","",IF($E159="Concluída","Concluída",IF($B159&lt;INT(Parâmetros!$C$4),"Atrasada","Agendada")))</f>
        <v/>
      </c>
    </row>
    <row r="160" customFormat="false" ht="18" hidden="false" customHeight="true" outlineLevel="0" collapsed="false">
      <c r="A160" s="24"/>
      <c r="B160" s="25"/>
      <c r="C160" s="24"/>
      <c r="D160" s="24"/>
      <c r="E160" s="26"/>
      <c r="F160" s="25"/>
      <c r="G160" s="26"/>
      <c r="H160" s="32" t="str">
        <f aca="false">IF($A160="","",IF($E160="Concluída","Concluída",IF($B160&lt;INT(Parâmetros!$C$4),"Atrasada","Agendada")))</f>
        <v/>
      </c>
    </row>
    <row r="161" customFormat="false" ht="18" hidden="false" customHeight="true" outlineLevel="0" collapsed="false">
      <c r="A161" s="24"/>
      <c r="B161" s="25"/>
      <c r="C161" s="24"/>
      <c r="D161" s="24"/>
      <c r="E161" s="26"/>
      <c r="F161" s="25"/>
      <c r="G161" s="26"/>
      <c r="H161" s="32" t="str">
        <f aca="false">IF($A161="","",IF($E161="Concluída","Concluída",IF($B161&lt;INT(Parâmetros!$C$4),"Atrasada","Agendada")))</f>
        <v/>
      </c>
    </row>
    <row r="162" customFormat="false" ht="18" hidden="false" customHeight="true" outlineLevel="0" collapsed="false">
      <c r="A162" s="24"/>
      <c r="B162" s="25"/>
      <c r="C162" s="24"/>
      <c r="D162" s="24"/>
      <c r="E162" s="26"/>
      <c r="F162" s="25"/>
      <c r="G162" s="26"/>
      <c r="H162" s="32" t="str">
        <f aca="false">IF($A162="","",IF($E162="Concluída","Concluída",IF($B162&lt;INT(Parâmetros!$C$4),"Atrasada","Agendada")))</f>
        <v/>
      </c>
    </row>
    <row r="163" customFormat="false" ht="18" hidden="false" customHeight="true" outlineLevel="0" collapsed="false">
      <c r="A163" s="24"/>
      <c r="B163" s="25"/>
      <c r="C163" s="24"/>
      <c r="D163" s="24"/>
      <c r="E163" s="26"/>
      <c r="F163" s="25"/>
      <c r="G163" s="26"/>
      <c r="H163" s="32" t="str">
        <f aca="false">IF($A163="","",IF($E163="Concluída","Concluída",IF($B163&lt;INT(Parâmetros!$C$4),"Atrasada","Agendada")))</f>
        <v/>
      </c>
    </row>
    <row r="164" customFormat="false" ht="18" hidden="false" customHeight="true" outlineLevel="0" collapsed="false">
      <c r="A164" s="24"/>
      <c r="B164" s="25"/>
      <c r="C164" s="24"/>
      <c r="D164" s="24"/>
      <c r="E164" s="26"/>
      <c r="F164" s="25"/>
      <c r="G164" s="26"/>
      <c r="H164" s="32" t="str">
        <f aca="false">IF($A164="","",IF($E164="Concluída","Concluída",IF($B164&lt;INT(Parâmetros!$C$4),"Atrasada","Agendada")))</f>
        <v/>
      </c>
    </row>
    <row r="165" customFormat="false" ht="18" hidden="false" customHeight="true" outlineLevel="0" collapsed="false">
      <c r="A165" s="24"/>
      <c r="B165" s="25"/>
      <c r="C165" s="24"/>
      <c r="D165" s="24"/>
      <c r="E165" s="26"/>
      <c r="F165" s="25"/>
      <c r="G165" s="26"/>
      <c r="H165" s="32" t="str">
        <f aca="false">IF($A165="","",IF($E165="Concluída","Concluída",IF($B165&lt;INT(Parâmetros!$C$4),"Atrasada","Agendada")))</f>
        <v/>
      </c>
    </row>
    <row r="166" customFormat="false" ht="18" hidden="false" customHeight="true" outlineLevel="0" collapsed="false">
      <c r="A166" s="24"/>
      <c r="B166" s="25"/>
      <c r="C166" s="24"/>
      <c r="D166" s="24"/>
      <c r="E166" s="26"/>
      <c r="F166" s="25"/>
      <c r="G166" s="26"/>
      <c r="H166" s="32" t="str">
        <f aca="false">IF($A166="","",IF($E166="Concluída","Concluída",IF($B166&lt;INT(Parâmetros!$C$4),"Atrasada","Agendada")))</f>
        <v/>
      </c>
    </row>
    <row r="167" customFormat="false" ht="18" hidden="false" customHeight="true" outlineLevel="0" collapsed="false">
      <c r="A167" s="24"/>
      <c r="B167" s="25"/>
      <c r="C167" s="24"/>
      <c r="D167" s="24"/>
      <c r="E167" s="26"/>
      <c r="F167" s="25"/>
      <c r="G167" s="26"/>
      <c r="H167" s="32" t="str">
        <f aca="false">IF($A167="","",IF($E167="Concluída","Concluída",IF($B167&lt;INT(Parâmetros!$C$4),"Atrasada","Agendada")))</f>
        <v/>
      </c>
    </row>
    <row r="168" customFormat="false" ht="18" hidden="false" customHeight="true" outlineLevel="0" collapsed="false">
      <c r="A168" s="24"/>
      <c r="B168" s="25"/>
      <c r="C168" s="24"/>
      <c r="D168" s="24"/>
      <c r="E168" s="26"/>
      <c r="F168" s="25"/>
      <c r="G168" s="26"/>
      <c r="H168" s="32" t="str">
        <f aca="false">IF($A168="","",IF($E168="Concluída","Concluída",IF($B168&lt;INT(Parâmetros!$C$4),"Atrasada","Agendada")))</f>
        <v/>
      </c>
    </row>
    <row r="169" customFormat="false" ht="18" hidden="false" customHeight="true" outlineLevel="0" collapsed="false">
      <c r="A169" s="24"/>
      <c r="B169" s="25"/>
      <c r="C169" s="24"/>
      <c r="D169" s="24"/>
      <c r="E169" s="26"/>
      <c r="F169" s="25"/>
      <c r="G169" s="26"/>
      <c r="H169" s="32" t="str">
        <f aca="false">IF($A169="","",IF($E169="Concluída","Concluída",IF($B169&lt;INT(Parâmetros!$C$4),"Atrasada","Agendada")))</f>
        <v/>
      </c>
    </row>
    <row r="170" customFormat="false" ht="18" hidden="false" customHeight="true" outlineLevel="0" collapsed="false">
      <c r="A170" s="24"/>
      <c r="B170" s="25"/>
      <c r="C170" s="24"/>
      <c r="D170" s="24"/>
      <c r="E170" s="26"/>
      <c r="F170" s="25"/>
      <c r="G170" s="26"/>
      <c r="H170" s="32" t="str">
        <f aca="false">IF($A170="","",IF($E170="Concluída","Concluída",IF($B170&lt;INT(Parâmetros!$C$4),"Atrasada","Agendada")))</f>
        <v/>
      </c>
    </row>
    <row r="171" customFormat="false" ht="18" hidden="false" customHeight="true" outlineLevel="0" collapsed="false">
      <c r="A171" s="24"/>
      <c r="B171" s="25"/>
      <c r="C171" s="24"/>
      <c r="D171" s="24"/>
      <c r="E171" s="26"/>
      <c r="F171" s="25"/>
      <c r="G171" s="26"/>
      <c r="H171" s="32" t="str">
        <f aca="false">IF($A171="","",IF($E171="Concluída","Concluída",IF($B171&lt;INT(Parâmetros!$C$4),"Atrasada","Agendada")))</f>
        <v/>
      </c>
    </row>
    <row r="172" customFormat="false" ht="18" hidden="false" customHeight="true" outlineLevel="0" collapsed="false">
      <c r="A172" s="24"/>
      <c r="B172" s="25"/>
      <c r="C172" s="24"/>
      <c r="D172" s="24"/>
      <c r="E172" s="26"/>
      <c r="F172" s="25"/>
      <c r="G172" s="26"/>
      <c r="H172" s="32" t="str">
        <f aca="false">IF($A172="","",IF($E172="Concluída","Concluída",IF($B172&lt;INT(Parâmetros!$C$4),"Atrasada","Agendada")))</f>
        <v/>
      </c>
    </row>
    <row r="173" customFormat="false" ht="18" hidden="false" customHeight="true" outlineLevel="0" collapsed="false">
      <c r="A173" s="24"/>
      <c r="B173" s="25"/>
      <c r="C173" s="24"/>
      <c r="D173" s="24"/>
      <c r="E173" s="26"/>
      <c r="F173" s="25"/>
      <c r="G173" s="26"/>
      <c r="H173" s="32" t="str">
        <f aca="false">IF($A173="","",IF($E173="Concluída","Concluída",IF($B173&lt;INT(Parâmetros!$C$4),"Atrasada","Agendada")))</f>
        <v/>
      </c>
    </row>
    <row r="174" customFormat="false" ht="18" hidden="false" customHeight="true" outlineLevel="0" collapsed="false">
      <c r="A174" s="24"/>
      <c r="B174" s="25"/>
      <c r="C174" s="24"/>
      <c r="D174" s="24"/>
      <c r="E174" s="26"/>
      <c r="F174" s="25"/>
      <c r="G174" s="26"/>
      <c r="H174" s="32" t="str">
        <f aca="false">IF($A174="","",IF($E174="Concluída","Concluída",IF($B174&lt;INT(Parâmetros!$C$4),"Atrasada","Agendada")))</f>
        <v/>
      </c>
    </row>
    <row r="175" customFormat="false" ht="18" hidden="false" customHeight="true" outlineLevel="0" collapsed="false">
      <c r="A175" s="24"/>
      <c r="B175" s="25"/>
      <c r="C175" s="24"/>
      <c r="D175" s="24"/>
      <c r="E175" s="26"/>
      <c r="F175" s="25"/>
      <c r="G175" s="26"/>
      <c r="H175" s="32" t="str">
        <f aca="false">IF($A175="","",IF($E175="Concluída","Concluída",IF($B175&lt;INT(Parâmetros!$C$4),"Atrasada","Agendada")))</f>
        <v/>
      </c>
    </row>
    <row r="176" customFormat="false" ht="18" hidden="false" customHeight="true" outlineLevel="0" collapsed="false">
      <c r="A176" s="24"/>
      <c r="B176" s="25"/>
      <c r="C176" s="24"/>
      <c r="D176" s="24"/>
      <c r="E176" s="26"/>
      <c r="F176" s="25"/>
      <c r="G176" s="26"/>
      <c r="H176" s="32" t="str">
        <f aca="false">IF($A176="","",IF($E176="Concluída","Concluída",IF($B176&lt;INT(Parâmetros!$C$4),"Atrasada","Agendada")))</f>
        <v/>
      </c>
    </row>
    <row r="177" customFormat="false" ht="18" hidden="false" customHeight="true" outlineLevel="0" collapsed="false">
      <c r="A177" s="24"/>
      <c r="B177" s="25"/>
      <c r="C177" s="24"/>
      <c r="D177" s="24"/>
      <c r="E177" s="26"/>
      <c r="F177" s="25"/>
      <c r="G177" s="26"/>
      <c r="H177" s="32" t="str">
        <f aca="false">IF($A177="","",IF($E177="Concluída","Concluída",IF($B177&lt;INT(Parâmetros!$C$4),"Atrasada","Agendada")))</f>
        <v/>
      </c>
    </row>
    <row r="178" customFormat="false" ht="18" hidden="false" customHeight="true" outlineLevel="0" collapsed="false">
      <c r="A178" s="24"/>
      <c r="B178" s="25"/>
      <c r="C178" s="24"/>
      <c r="D178" s="24"/>
      <c r="E178" s="26"/>
      <c r="F178" s="25"/>
      <c r="G178" s="26"/>
      <c r="H178" s="32" t="str">
        <f aca="false">IF($A178="","",IF($E178="Concluída","Concluída",IF($B178&lt;INT(Parâmetros!$C$4),"Atrasada","Agendada")))</f>
        <v/>
      </c>
    </row>
    <row r="179" customFormat="false" ht="18" hidden="false" customHeight="true" outlineLevel="0" collapsed="false">
      <c r="A179" s="24"/>
      <c r="B179" s="25"/>
      <c r="C179" s="24"/>
      <c r="D179" s="24"/>
      <c r="E179" s="26"/>
      <c r="F179" s="25"/>
      <c r="G179" s="26"/>
      <c r="H179" s="32" t="str">
        <f aca="false">IF($A179="","",IF($E179="Concluída","Concluída",IF($B179&lt;INT(Parâmetros!$C$4),"Atrasada","Agendada")))</f>
        <v/>
      </c>
    </row>
    <row r="180" customFormat="false" ht="18" hidden="false" customHeight="true" outlineLevel="0" collapsed="false">
      <c r="A180" s="24"/>
      <c r="B180" s="25"/>
      <c r="C180" s="24"/>
      <c r="D180" s="24"/>
      <c r="E180" s="26"/>
      <c r="F180" s="25"/>
      <c r="G180" s="26"/>
      <c r="H180" s="32" t="str">
        <f aca="false">IF($A180="","",IF($E180="Concluída","Concluída",IF($B180&lt;INT(Parâmetros!$C$4),"Atrasada","Agendada")))</f>
        <v/>
      </c>
    </row>
    <row r="181" customFormat="false" ht="18" hidden="false" customHeight="true" outlineLevel="0" collapsed="false">
      <c r="A181" s="24"/>
      <c r="B181" s="25"/>
      <c r="C181" s="24"/>
      <c r="D181" s="24"/>
      <c r="E181" s="26"/>
      <c r="F181" s="25"/>
      <c r="G181" s="26"/>
      <c r="H181" s="32" t="str">
        <f aca="false">IF($A181="","",IF($E181="Concluída","Concluída",IF($B181&lt;INT(Parâmetros!$C$4),"Atrasada","Agendada")))</f>
        <v/>
      </c>
    </row>
    <row r="182" customFormat="false" ht="18" hidden="false" customHeight="true" outlineLevel="0" collapsed="false">
      <c r="A182" s="24"/>
      <c r="B182" s="25"/>
      <c r="C182" s="24"/>
      <c r="D182" s="24"/>
      <c r="E182" s="26"/>
      <c r="F182" s="25"/>
      <c r="G182" s="26"/>
      <c r="H182" s="32" t="str">
        <f aca="false">IF($A182="","",IF($E182="Concluída","Concluída",IF($B182&lt;INT(Parâmetros!$C$4),"Atrasada","Agendada")))</f>
        <v/>
      </c>
    </row>
    <row r="183" customFormat="false" ht="18" hidden="false" customHeight="true" outlineLevel="0" collapsed="false">
      <c r="A183" s="24"/>
      <c r="B183" s="25"/>
      <c r="C183" s="24"/>
      <c r="D183" s="24"/>
      <c r="E183" s="26"/>
      <c r="F183" s="25"/>
      <c r="G183" s="26"/>
      <c r="H183" s="32" t="str">
        <f aca="false">IF($A183="","",IF($E183="Concluída","Concluída",IF($B183&lt;INT(Parâmetros!$C$4),"Atrasada","Agendada")))</f>
        <v/>
      </c>
    </row>
    <row r="184" customFormat="false" ht="18" hidden="false" customHeight="true" outlineLevel="0" collapsed="false">
      <c r="A184" s="24"/>
      <c r="B184" s="25"/>
      <c r="C184" s="24"/>
      <c r="D184" s="24"/>
      <c r="E184" s="26"/>
      <c r="F184" s="25"/>
      <c r="G184" s="26"/>
      <c r="H184" s="32" t="str">
        <f aca="false">IF($A184="","",IF($E184="Concluída","Concluída",IF($B184&lt;INT(Parâmetros!$C$4),"Atrasada","Agendada")))</f>
        <v/>
      </c>
    </row>
    <row r="185" customFormat="false" ht="18" hidden="false" customHeight="true" outlineLevel="0" collapsed="false">
      <c r="A185" s="24"/>
      <c r="B185" s="25"/>
      <c r="C185" s="24"/>
      <c r="D185" s="24"/>
      <c r="E185" s="26"/>
      <c r="F185" s="25"/>
      <c r="G185" s="26"/>
      <c r="H185" s="32" t="str">
        <f aca="false">IF($A185="","",IF($E185="Concluída","Concluída",IF($B185&lt;INT(Parâmetros!$C$4),"Atrasada","Agendada")))</f>
        <v/>
      </c>
    </row>
    <row r="186" customFormat="false" ht="18" hidden="false" customHeight="true" outlineLevel="0" collapsed="false">
      <c r="A186" s="24"/>
      <c r="B186" s="25"/>
      <c r="C186" s="24"/>
      <c r="D186" s="24"/>
      <c r="E186" s="26"/>
      <c r="F186" s="25"/>
      <c r="G186" s="26"/>
      <c r="H186" s="32" t="str">
        <f aca="false">IF($A186="","",IF($E186="Concluída","Concluída",IF($B186&lt;INT(Parâmetros!$C$4),"Atrasada","Agendada")))</f>
        <v/>
      </c>
    </row>
    <row r="187" customFormat="false" ht="18" hidden="false" customHeight="true" outlineLevel="0" collapsed="false">
      <c r="A187" s="24"/>
      <c r="B187" s="25"/>
      <c r="C187" s="24"/>
      <c r="D187" s="24"/>
      <c r="E187" s="26"/>
      <c r="F187" s="25"/>
      <c r="G187" s="26"/>
      <c r="H187" s="32" t="str">
        <f aca="false">IF($A187="","",IF($E187="Concluída","Concluída",IF($B187&lt;INT(Parâmetros!$C$4),"Atrasada","Agendada")))</f>
        <v/>
      </c>
    </row>
    <row r="188" customFormat="false" ht="18" hidden="false" customHeight="true" outlineLevel="0" collapsed="false">
      <c r="A188" s="24"/>
      <c r="B188" s="25"/>
      <c r="C188" s="24"/>
      <c r="D188" s="24"/>
      <c r="E188" s="26"/>
      <c r="F188" s="25"/>
      <c r="G188" s="26"/>
      <c r="H188" s="32" t="str">
        <f aca="false">IF($A188="","",IF($E188="Concluída","Concluída",IF($B188&lt;INT(Parâmetros!$C$4),"Atrasada","Agendada")))</f>
        <v/>
      </c>
    </row>
    <row r="189" customFormat="false" ht="18" hidden="false" customHeight="true" outlineLevel="0" collapsed="false">
      <c r="A189" s="24"/>
      <c r="B189" s="25"/>
      <c r="C189" s="24"/>
      <c r="D189" s="24"/>
      <c r="E189" s="26"/>
      <c r="F189" s="25"/>
      <c r="G189" s="26"/>
      <c r="H189" s="32" t="str">
        <f aca="false">IF($A189="","",IF($E189="Concluída","Concluída",IF($B189&lt;INT(Parâmetros!$C$4),"Atrasada","Agendada")))</f>
        <v/>
      </c>
    </row>
    <row r="190" customFormat="false" ht="18" hidden="false" customHeight="true" outlineLevel="0" collapsed="false">
      <c r="A190" s="24"/>
      <c r="B190" s="25"/>
      <c r="C190" s="24"/>
      <c r="D190" s="24"/>
      <c r="E190" s="26"/>
      <c r="F190" s="25"/>
      <c r="G190" s="26"/>
      <c r="H190" s="32" t="str">
        <f aca="false">IF($A190="","",IF($E190="Concluída","Concluída",IF($B190&lt;INT(Parâmetros!$C$4),"Atrasada","Agendada")))</f>
        <v/>
      </c>
    </row>
    <row r="191" customFormat="false" ht="18" hidden="false" customHeight="true" outlineLevel="0" collapsed="false">
      <c r="A191" s="24"/>
      <c r="B191" s="25"/>
      <c r="C191" s="24"/>
      <c r="D191" s="24"/>
      <c r="E191" s="26"/>
      <c r="F191" s="25"/>
      <c r="G191" s="26"/>
      <c r="H191" s="32" t="str">
        <f aca="false">IF($A191="","",IF($E191="Concluída","Concluída",IF($B191&lt;INT(Parâmetros!$C$4),"Atrasada","Agendada")))</f>
        <v/>
      </c>
    </row>
    <row r="192" customFormat="false" ht="18" hidden="false" customHeight="true" outlineLevel="0" collapsed="false">
      <c r="A192" s="24"/>
      <c r="B192" s="25"/>
      <c r="C192" s="24"/>
      <c r="D192" s="24"/>
      <c r="E192" s="26"/>
      <c r="F192" s="25"/>
      <c r="G192" s="26"/>
      <c r="H192" s="32" t="str">
        <f aca="false">IF($A192="","",IF($E192="Concluída","Concluída",IF($B192&lt;INT(Parâmetros!$C$4),"Atrasada","Agendada")))</f>
        <v/>
      </c>
    </row>
    <row r="193" customFormat="false" ht="18" hidden="false" customHeight="true" outlineLevel="0" collapsed="false">
      <c r="A193" s="24"/>
      <c r="B193" s="25"/>
      <c r="C193" s="24"/>
      <c r="D193" s="24"/>
      <c r="E193" s="26"/>
      <c r="F193" s="25"/>
      <c r="G193" s="26"/>
      <c r="H193" s="32" t="str">
        <f aca="false">IF($A193="","",IF($E193="Concluída","Concluída",IF($B193&lt;INT(Parâmetros!$C$4),"Atrasada","Agendada")))</f>
        <v/>
      </c>
    </row>
    <row r="194" customFormat="false" ht="18" hidden="false" customHeight="true" outlineLevel="0" collapsed="false">
      <c r="A194" s="24"/>
      <c r="B194" s="25"/>
      <c r="C194" s="24"/>
      <c r="D194" s="24"/>
      <c r="E194" s="26"/>
      <c r="F194" s="25"/>
      <c r="G194" s="26"/>
      <c r="H194" s="32" t="str">
        <f aca="false">IF($A194="","",IF($E194="Concluída","Concluída",IF($B194&lt;INT(Parâmetros!$C$4),"Atrasada","Agendada")))</f>
        <v/>
      </c>
    </row>
    <row r="195" customFormat="false" ht="18" hidden="false" customHeight="true" outlineLevel="0" collapsed="false">
      <c r="A195" s="24"/>
      <c r="B195" s="25"/>
      <c r="C195" s="24"/>
      <c r="D195" s="24"/>
      <c r="E195" s="26"/>
      <c r="F195" s="25"/>
      <c r="G195" s="26"/>
      <c r="H195" s="32" t="str">
        <f aca="false">IF($A195="","",IF($E195="Concluída","Concluída",IF($B195&lt;INT(Parâmetros!$C$4),"Atrasada","Agendada")))</f>
        <v/>
      </c>
    </row>
    <row r="196" customFormat="false" ht="18" hidden="false" customHeight="true" outlineLevel="0" collapsed="false">
      <c r="A196" s="24"/>
      <c r="B196" s="25"/>
      <c r="C196" s="24"/>
      <c r="D196" s="24"/>
      <c r="E196" s="26"/>
      <c r="F196" s="25"/>
      <c r="G196" s="26"/>
      <c r="H196" s="32" t="str">
        <f aca="false">IF($A196="","",IF($E196="Concluída","Concluída",IF($B196&lt;INT(Parâmetros!$C$4),"Atrasada","Agendada")))</f>
        <v/>
      </c>
    </row>
    <row r="197" customFormat="false" ht="18" hidden="false" customHeight="true" outlineLevel="0" collapsed="false">
      <c r="A197" s="24"/>
      <c r="B197" s="25"/>
      <c r="C197" s="24"/>
      <c r="D197" s="24"/>
      <c r="E197" s="26"/>
      <c r="F197" s="25"/>
      <c r="G197" s="26"/>
      <c r="H197" s="32" t="str">
        <f aca="false">IF($A197="","",IF($E197="Concluída","Concluída",IF($B197&lt;INT(Parâmetros!$C$4),"Atrasada","Agendada")))</f>
        <v/>
      </c>
    </row>
    <row r="198" customFormat="false" ht="18" hidden="false" customHeight="true" outlineLevel="0" collapsed="false">
      <c r="A198" s="24"/>
      <c r="B198" s="25"/>
      <c r="C198" s="24"/>
      <c r="D198" s="24"/>
      <c r="E198" s="26"/>
      <c r="F198" s="25"/>
      <c r="G198" s="26"/>
      <c r="H198" s="32" t="str">
        <f aca="false">IF($A198="","",IF($E198="Concluída","Concluída",IF($B198&lt;INT(Parâmetros!$C$4),"Atrasada","Agendada")))</f>
        <v/>
      </c>
    </row>
    <row r="199" customFormat="false" ht="18" hidden="false" customHeight="true" outlineLevel="0" collapsed="false">
      <c r="A199" s="24"/>
      <c r="B199" s="25"/>
      <c r="C199" s="24"/>
      <c r="D199" s="24"/>
      <c r="E199" s="26"/>
      <c r="F199" s="25"/>
      <c r="G199" s="26"/>
      <c r="H199" s="32" t="str">
        <f aca="false">IF($A199="","",IF($E199="Concluída","Concluída",IF($B199&lt;INT(Parâmetros!$C$4),"Atrasada","Agendada")))</f>
        <v/>
      </c>
    </row>
    <row r="200" customFormat="false" ht="18" hidden="false" customHeight="true" outlineLevel="0" collapsed="false">
      <c r="A200" s="24"/>
      <c r="B200" s="25"/>
      <c r="C200" s="24"/>
      <c r="D200" s="24"/>
      <c r="E200" s="26"/>
      <c r="F200" s="25"/>
      <c r="G200" s="26"/>
      <c r="H200" s="32" t="str">
        <f aca="false">IF($A200="","",IF($E200="Concluída","Concluída",IF($B200&lt;INT(Parâmetros!$C$4),"Atrasada","Agendada")))</f>
        <v/>
      </c>
    </row>
    <row r="201" customFormat="false" ht="18" hidden="false" customHeight="true" outlineLevel="0" collapsed="false">
      <c r="A201" s="24"/>
      <c r="B201" s="25"/>
      <c r="C201" s="24"/>
      <c r="D201" s="24"/>
      <c r="E201" s="26"/>
      <c r="F201" s="25"/>
      <c r="G201" s="26"/>
      <c r="H201" s="32" t="str">
        <f aca="false">IF($A201="","",IF($E201="Concluída","Concluída",IF($B201&lt;INT(Parâmetros!$C$4),"Atrasada","Agendada")))</f>
        <v/>
      </c>
    </row>
    <row r="202" customFormat="false" ht="18" hidden="false" customHeight="true" outlineLevel="0" collapsed="false">
      <c r="A202" s="24"/>
      <c r="B202" s="25"/>
      <c r="C202" s="24"/>
      <c r="D202" s="24"/>
      <c r="E202" s="26"/>
      <c r="F202" s="25"/>
      <c r="G202" s="26"/>
      <c r="H202" s="32" t="str">
        <f aca="false">IF($A202="","",IF($E202="Concluída","Concluída",IF($B202&lt;INT(Parâmetros!$C$4),"Atrasada","Agendada")))</f>
        <v/>
      </c>
    </row>
    <row r="203" customFormat="false" ht="18" hidden="false" customHeight="true" outlineLevel="0" collapsed="false">
      <c r="A203" s="24"/>
      <c r="B203" s="25"/>
      <c r="C203" s="24"/>
      <c r="D203" s="24"/>
      <c r="E203" s="26"/>
      <c r="F203" s="25"/>
      <c r="G203" s="26"/>
      <c r="H203" s="32" t="str">
        <f aca="false">IF($A203="","",IF($E203="Concluída","Concluída",IF($B203&lt;INT(Parâmetros!$C$4),"Atrasada","Agendada")))</f>
        <v/>
      </c>
    </row>
    <row r="204" customFormat="false" ht="18" hidden="false" customHeight="true" outlineLevel="0" collapsed="false">
      <c r="A204" s="24"/>
      <c r="B204" s="25"/>
      <c r="C204" s="24"/>
      <c r="D204" s="24"/>
      <c r="E204" s="26"/>
      <c r="F204" s="25"/>
      <c r="G204" s="26"/>
      <c r="H204" s="32" t="str">
        <f aca="false">IF($A204="","",IF($E204="Concluída","Concluída",IF($B204&lt;INT(Parâmetros!$C$4),"Atrasada","Agendada")))</f>
        <v/>
      </c>
    </row>
    <row r="205" customFormat="false" ht="18" hidden="false" customHeight="true" outlineLevel="0" collapsed="false">
      <c r="A205" s="24"/>
      <c r="B205" s="25"/>
      <c r="C205" s="24"/>
      <c r="D205" s="24"/>
      <c r="E205" s="26"/>
      <c r="F205" s="25"/>
      <c r="G205" s="26"/>
      <c r="H205" s="32" t="str">
        <f aca="false">IF($A205="","",IF($E205="Concluída","Concluída",IF($B205&lt;INT(Parâmetros!$C$4),"Atrasada","Agendada")))</f>
        <v/>
      </c>
    </row>
    <row r="206" customFormat="false" ht="18" hidden="false" customHeight="true" outlineLevel="0" collapsed="false">
      <c r="A206" s="24"/>
      <c r="B206" s="25"/>
      <c r="C206" s="24"/>
      <c r="D206" s="24"/>
      <c r="E206" s="26"/>
      <c r="F206" s="25"/>
      <c r="G206" s="26"/>
      <c r="H206" s="32" t="str">
        <f aca="false">IF($A206="","",IF($E206="Concluída","Concluída",IF($B206&lt;INT(Parâmetros!$C$4),"Atrasada","Agendada")))</f>
        <v/>
      </c>
    </row>
    <row r="207" customFormat="false" ht="18" hidden="false" customHeight="true" outlineLevel="0" collapsed="false">
      <c r="A207" s="24"/>
      <c r="B207" s="25"/>
      <c r="C207" s="24"/>
      <c r="D207" s="24"/>
      <c r="E207" s="26"/>
      <c r="F207" s="25"/>
      <c r="G207" s="26"/>
      <c r="H207" s="32" t="str">
        <f aca="false">IF($A207="","",IF($E207="Concluída","Concluída",IF($B207&lt;INT(Parâmetros!$C$4),"Atrasada","Agendada")))</f>
        <v/>
      </c>
    </row>
    <row r="208" customFormat="false" ht="18" hidden="false" customHeight="true" outlineLevel="0" collapsed="false">
      <c r="A208" s="24"/>
      <c r="B208" s="25"/>
      <c r="C208" s="24"/>
      <c r="D208" s="24"/>
      <c r="E208" s="26"/>
      <c r="F208" s="25"/>
      <c r="G208" s="26"/>
      <c r="H208" s="32" t="str">
        <f aca="false">IF($A208="","",IF($E208="Concluída","Concluída",IF($B208&lt;INT(Parâmetros!$C$4),"Atrasada","Agendada")))</f>
        <v/>
      </c>
    </row>
    <row r="209" customFormat="false" ht="18" hidden="false" customHeight="true" outlineLevel="0" collapsed="false">
      <c r="A209" s="24"/>
      <c r="B209" s="25"/>
      <c r="C209" s="24"/>
      <c r="D209" s="24"/>
      <c r="E209" s="26"/>
      <c r="F209" s="25"/>
      <c r="G209" s="26"/>
      <c r="H209" s="32" t="str">
        <f aca="false">IF($A209="","",IF($E209="Concluída","Concluída",IF($B209&lt;INT(Parâmetros!$C$4),"Atrasada","Agendada")))</f>
        <v/>
      </c>
    </row>
    <row r="210" customFormat="false" ht="18" hidden="false" customHeight="true" outlineLevel="0" collapsed="false">
      <c r="A210" s="24"/>
      <c r="B210" s="25"/>
      <c r="C210" s="24"/>
      <c r="D210" s="24"/>
      <c r="E210" s="26"/>
      <c r="F210" s="25"/>
      <c r="G210" s="26"/>
      <c r="H210" s="32" t="str">
        <f aca="false">IF($A210="","",IF($E210="Concluída","Concluída",IF($B210&lt;INT(Parâmetros!$C$4),"Atrasada","Agendada")))</f>
        <v/>
      </c>
    </row>
    <row r="211" customFormat="false" ht="18" hidden="false" customHeight="true" outlineLevel="0" collapsed="false">
      <c r="A211" s="24"/>
      <c r="B211" s="25"/>
      <c r="C211" s="24"/>
      <c r="D211" s="24"/>
      <c r="E211" s="26"/>
      <c r="F211" s="25"/>
      <c r="G211" s="26"/>
      <c r="H211" s="32" t="str">
        <f aca="false">IF($A211="","",IF($E211="Concluída","Concluída",IF($B211&lt;INT(Parâmetros!$C$4),"Atrasada","Agendada")))</f>
        <v/>
      </c>
    </row>
    <row r="212" customFormat="false" ht="18" hidden="false" customHeight="true" outlineLevel="0" collapsed="false">
      <c r="A212" s="24"/>
      <c r="B212" s="25"/>
      <c r="C212" s="24"/>
      <c r="D212" s="24"/>
      <c r="E212" s="26"/>
      <c r="F212" s="25"/>
      <c r="G212" s="26"/>
      <c r="H212" s="32" t="str">
        <f aca="false">IF($A212="","",IF($E212="Concluída","Concluída",IF($B212&lt;INT(Parâmetros!$C$4),"Atrasada","Agendada")))</f>
        <v/>
      </c>
    </row>
    <row r="213" customFormat="false" ht="18" hidden="false" customHeight="true" outlineLevel="0" collapsed="false">
      <c r="A213" s="24"/>
      <c r="B213" s="25"/>
      <c r="C213" s="24"/>
      <c r="D213" s="24"/>
      <c r="E213" s="26"/>
      <c r="F213" s="25"/>
      <c r="G213" s="26"/>
      <c r="H213" s="32" t="str">
        <f aca="false">IF($A213="","",IF($E213="Concluída","Concluída",IF($B213&lt;INT(Parâmetros!$C$4),"Atrasada","Agendada")))</f>
        <v/>
      </c>
    </row>
    <row r="214" customFormat="false" ht="18" hidden="false" customHeight="true" outlineLevel="0" collapsed="false">
      <c r="A214" s="24"/>
      <c r="B214" s="25"/>
      <c r="C214" s="24"/>
      <c r="D214" s="24"/>
      <c r="E214" s="26"/>
      <c r="F214" s="25"/>
      <c r="G214" s="26"/>
      <c r="H214" s="32" t="str">
        <f aca="false">IF($A214="","",IF($E214="Concluída","Concluída",IF($B214&lt;INT(Parâmetros!$C$4),"Atrasada","Agendada")))</f>
        <v/>
      </c>
    </row>
    <row r="215" customFormat="false" ht="18" hidden="false" customHeight="true" outlineLevel="0" collapsed="false">
      <c r="A215" s="24"/>
      <c r="B215" s="25"/>
      <c r="C215" s="24"/>
      <c r="D215" s="24"/>
      <c r="E215" s="26"/>
      <c r="F215" s="25"/>
      <c r="G215" s="26"/>
      <c r="H215" s="32" t="str">
        <f aca="false">IF($A215="","",IF($E215="Concluída","Concluída",IF($B215&lt;INT(Parâmetros!$C$4),"Atrasada","Agendada")))</f>
        <v/>
      </c>
    </row>
    <row r="216" customFormat="false" ht="18" hidden="false" customHeight="true" outlineLevel="0" collapsed="false">
      <c r="A216" s="24"/>
      <c r="B216" s="25"/>
      <c r="C216" s="24"/>
      <c r="D216" s="24"/>
      <c r="E216" s="26"/>
      <c r="F216" s="25"/>
      <c r="G216" s="26"/>
      <c r="H216" s="32" t="str">
        <f aca="false">IF($A216="","",IF($E216="Concluída","Concluída",IF($B216&lt;INT(Parâmetros!$C$4),"Atrasada","Agendada")))</f>
        <v/>
      </c>
    </row>
    <row r="217" customFormat="false" ht="18" hidden="false" customHeight="true" outlineLevel="0" collapsed="false">
      <c r="A217" s="24"/>
      <c r="B217" s="25"/>
      <c r="C217" s="24"/>
      <c r="D217" s="24"/>
      <c r="E217" s="26"/>
      <c r="F217" s="25"/>
      <c r="G217" s="26"/>
      <c r="H217" s="32" t="str">
        <f aca="false">IF($A217="","",IF($E217="Concluída","Concluída",IF($B217&lt;INT(Parâmetros!$C$4),"Atrasada","Agendada")))</f>
        <v/>
      </c>
    </row>
    <row r="218" customFormat="false" ht="18" hidden="false" customHeight="true" outlineLevel="0" collapsed="false">
      <c r="A218" s="24"/>
      <c r="B218" s="25"/>
      <c r="C218" s="24"/>
      <c r="D218" s="24"/>
      <c r="E218" s="26"/>
      <c r="F218" s="25"/>
      <c r="G218" s="26"/>
      <c r="H218" s="32" t="str">
        <f aca="false">IF($A218="","",IF($E218="Concluída","Concluída",IF($B218&lt;INT(Parâmetros!$C$4),"Atrasada","Agendada")))</f>
        <v/>
      </c>
    </row>
    <row r="219" customFormat="false" ht="18" hidden="false" customHeight="true" outlineLevel="0" collapsed="false">
      <c r="A219" s="24"/>
      <c r="B219" s="25"/>
      <c r="C219" s="24"/>
      <c r="D219" s="24"/>
      <c r="E219" s="26"/>
      <c r="F219" s="25"/>
      <c r="G219" s="26"/>
      <c r="H219" s="32" t="str">
        <f aca="false">IF($A219="","",IF($E219="Concluída","Concluída",IF($B219&lt;INT(Parâmetros!$C$4),"Atrasada","Agendada")))</f>
        <v/>
      </c>
    </row>
    <row r="220" customFormat="false" ht="18" hidden="false" customHeight="true" outlineLevel="0" collapsed="false">
      <c r="A220" s="24"/>
      <c r="B220" s="25"/>
      <c r="C220" s="24"/>
      <c r="D220" s="24"/>
      <c r="E220" s="26"/>
      <c r="F220" s="25"/>
      <c r="G220" s="26"/>
      <c r="H220" s="32" t="str">
        <f aca="false">IF($A220="","",IF($E220="Concluída","Concluída",IF($B220&lt;INT(Parâmetros!$C$4),"Atrasada","Agendada")))</f>
        <v/>
      </c>
    </row>
    <row r="221" customFormat="false" ht="18" hidden="false" customHeight="true" outlineLevel="0" collapsed="false">
      <c r="A221" s="24"/>
      <c r="B221" s="25"/>
      <c r="C221" s="24"/>
      <c r="D221" s="24"/>
      <c r="E221" s="26"/>
      <c r="F221" s="25"/>
      <c r="G221" s="26"/>
      <c r="H221" s="32" t="str">
        <f aca="false">IF($A221="","",IF($E221="Concluída","Concluída",IF($B221&lt;INT(Parâmetros!$C$4),"Atrasada","Agendada")))</f>
        <v/>
      </c>
    </row>
    <row r="222" customFormat="false" ht="18" hidden="false" customHeight="true" outlineLevel="0" collapsed="false">
      <c r="A222" s="24"/>
      <c r="B222" s="25"/>
      <c r="C222" s="24"/>
      <c r="D222" s="24"/>
      <c r="E222" s="26"/>
      <c r="F222" s="25"/>
      <c r="G222" s="26"/>
      <c r="H222" s="32" t="str">
        <f aca="false">IF($A222="","",IF($E222="Concluída","Concluída",IF($B222&lt;INT(Parâmetros!$C$4),"Atrasada","Agendada")))</f>
        <v/>
      </c>
    </row>
    <row r="223" customFormat="false" ht="18" hidden="false" customHeight="true" outlineLevel="0" collapsed="false">
      <c r="A223" s="24"/>
      <c r="B223" s="25"/>
      <c r="C223" s="24"/>
      <c r="D223" s="24"/>
      <c r="E223" s="26"/>
      <c r="F223" s="25"/>
      <c r="G223" s="26"/>
      <c r="H223" s="32" t="str">
        <f aca="false">IF($A223="","",IF($E223="Concluída","Concluída",IF($B223&lt;INT(Parâmetros!$C$4),"Atrasada","Agendada")))</f>
        <v/>
      </c>
    </row>
    <row r="224" customFormat="false" ht="18" hidden="false" customHeight="true" outlineLevel="0" collapsed="false">
      <c r="A224" s="24"/>
      <c r="B224" s="25"/>
      <c r="C224" s="24"/>
      <c r="D224" s="24"/>
      <c r="E224" s="26"/>
      <c r="F224" s="25"/>
      <c r="G224" s="26"/>
      <c r="H224" s="32" t="str">
        <f aca="false">IF($A224="","",IF($E224="Concluída","Concluída",IF($B224&lt;INT(Parâmetros!$C$4),"Atrasada","Agendada")))</f>
        <v/>
      </c>
    </row>
    <row r="225" customFormat="false" ht="18" hidden="false" customHeight="true" outlineLevel="0" collapsed="false">
      <c r="A225" s="24"/>
      <c r="B225" s="25"/>
      <c r="C225" s="24"/>
      <c r="D225" s="24"/>
      <c r="E225" s="26"/>
      <c r="F225" s="25"/>
      <c r="G225" s="26"/>
      <c r="H225" s="32" t="str">
        <f aca="false">IF($A225="","",IF($E225="Concluída","Concluída",IF($B225&lt;INT(Parâmetros!$C$4),"Atrasada","Agendada")))</f>
        <v/>
      </c>
    </row>
    <row r="226" customFormat="false" ht="18" hidden="false" customHeight="true" outlineLevel="0" collapsed="false">
      <c r="A226" s="24"/>
      <c r="B226" s="25"/>
      <c r="C226" s="24"/>
      <c r="D226" s="24"/>
      <c r="E226" s="26"/>
      <c r="F226" s="25"/>
      <c r="G226" s="26"/>
      <c r="H226" s="32" t="str">
        <f aca="false">IF($A226="","",IF($E226="Concluída","Concluída",IF($B226&lt;INT(Parâmetros!$C$4),"Atrasada","Agendada")))</f>
        <v/>
      </c>
    </row>
    <row r="227" customFormat="false" ht="18" hidden="false" customHeight="true" outlineLevel="0" collapsed="false">
      <c r="A227" s="24"/>
      <c r="B227" s="25"/>
      <c r="C227" s="24"/>
      <c r="D227" s="24"/>
      <c r="E227" s="26"/>
      <c r="F227" s="25"/>
      <c r="G227" s="26"/>
      <c r="H227" s="32" t="str">
        <f aca="false">IF($A227="","",IF($E227="Concluída","Concluída",IF($B227&lt;INT(Parâmetros!$C$4),"Atrasada","Agendada")))</f>
        <v/>
      </c>
    </row>
    <row r="228" customFormat="false" ht="18" hidden="false" customHeight="true" outlineLevel="0" collapsed="false">
      <c r="A228" s="24"/>
      <c r="B228" s="25"/>
      <c r="C228" s="24"/>
      <c r="D228" s="24"/>
      <c r="E228" s="26"/>
      <c r="F228" s="25"/>
      <c r="G228" s="26"/>
      <c r="H228" s="32" t="str">
        <f aca="false">IF($A228="","",IF($E228="Concluída","Concluída",IF($B228&lt;INT(Parâmetros!$C$4),"Atrasada","Agendada")))</f>
        <v/>
      </c>
    </row>
    <row r="229" customFormat="false" ht="18" hidden="false" customHeight="true" outlineLevel="0" collapsed="false">
      <c r="A229" s="24"/>
      <c r="B229" s="25"/>
      <c r="C229" s="24"/>
      <c r="D229" s="24"/>
      <c r="E229" s="26"/>
      <c r="F229" s="25"/>
      <c r="G229" s="26"/>
      <c r="H229" s="32" t="str">
        <f aca="false">IF($A229="","",IF($E229="Concluída","Concluída",IF($B229&lt;INT(Parâmetros!$C$4),"Atrasada","Agendada")))</f>
        <v/>
      </c>
    </row>
    <row r="230" customFormat="false" ht="18" hidden="false" customHeight="true" outlineLevel="0" collapsed="false">
      <c r="A230" s="24"/>
      <c r="B230" s="25"/>
      <c r="C230" s="24"/>
      <c r="D230" s="24"/>
      <c r="E230" s="26"/>
      <c r="F230" s="25"/>
      <c r="G230" s="26"/>
      <c r="H230" s="32" t="str">
        <f aca="false">IF($A230="","",IF($E230="Concluída","Concluída",IF($B230&lt;INT(Parâmetros!$C$4),"Atrasada","Agendada")))</f>
        <v/>
      </c>
    </row>
    <row r="231" customFormat="false" ht="18" hidden="false" customHeight="true" outlineLevel="0" collapsed="false">
      <c r="A231" s="24"/>
      <c r="B231" s="25"/>
      <c r="C231" s="24"/>
      <c r="D231" s="24"/>
      <c r="E231" s="26"/>
      <c r="F231" s="25"/>
      <c r="G231" s="26"/>
      <c r="H231" s="32" t="str">
        <f aca="false">IF($A231="","",IF($E231="Concluída","Concluída",IF($B231&lt;INT(Parâmetros!$C$4),"Atrasada","Agendada")))</f>
        <v/>
      </c>
    </row>
    <row r="232" customFormat="false" ht="18" hidden="false" customHeight="true" outlineLevel="0" collapsed="false">
      <c r="A232" s="24"/>
      <c r="B232" s="25"/>
      <c r="C232" s="24"/>
      <c r="D232" s="24"/>
      <c r="E232" s="26"/>
      <c r="F232" s="25"/>
      <c r="G232" s="26"/>
      <c r="H232" s="32" t="str">
        <f aca="false">IF($A232="","",IF($E232="Concluída","Concluída",IF($B232&lt;INT(Parâmetros!$C$4),"Atrasada","Agendada")))</f>
        <v/>
      </c>
    </row>
    <row r="233" customFormat="false" ht="18" hidden="false" customHeight="true" outlineLevel="0" collapsed="false">
      <c r="A233" s="24"/>
      <c r="B233" s="25"/>
      <c r="C233" s="24"/>
      <c r="D233" s="24"/>
      <c r="E233" s="26"/>
      <c r="F233" s="25"/>
      <c r="G233" s="26"/>
      <c r="H233" s="32" t="str">
        <f aca="false">IF($A233="","",IF($E233="Concluída","Concluída",IF($B233&lt;INT(Parâmetros!$C$4),"Atrasada","Agendada")))</f>
        <v/>
      </c>
    </row>
    <row r="234" customFormat="false" ht="18" hidden="false" customHeight="true" outlineLevel="0" collapsed="false">
      <c r="A234" s="24"/>
      <c r="B234" s="25"/>
      <c r="C234" s="24"/>
      <c r="D234" s="24"/>
      <c r="E234" s="26"/>
      <c r="F234" s="25"/>
      <c r="G234" s="26"/>
      <c r="H234" s="32" t="str">
        <f aca="false">IF($A234="","",IF($E234="Concluída","Concluída",IF($B234&lt;INT(Parâmetros!$C$4),"Atrasada","Agendada")))</f>
        <v/>
      </c>
    </row>
    <row r="235" customFormat="false" ht="18" hidden="false" customHeight="true" outlineLevel="0" collapsed="false">
      <c r="A235" s="24"/>
      <c r="B235" s="25"/>
      <c r="C235" s="24"/>
      <c r="D235" s="24"/>
      <c r="E235" s="26"/>
      <c r="F235" s="25"/>
      <c r="G235" s="26"/>
      <c r="H235" s="32" t="str">
        <f aca="false">IF($A235="","",IF($E235="Concluída","Concluída",IF($B235&lt;INT(Parâmetros!$C$4),"Atrasada","Agendada")))</f>
        <v/>
      </c>
    </row>
    <row r="236" customFormat="false" ht="18" hidden="false" customHeight="true" outlineLevel="0" collapsed="false">
      <c r="A236" s="24"/>
      <c r="B236" s="25"/>
      <c r="C236" s="24"/>
      <c r="D236" s="24"/>
      <c r="E236" s="26"/>
      <c r="F236" s="25"/>
      <c r="G236" s="26"/>
      <c r="H236" s="32" t="str">
        <f aca="false">IF($A236="","",IF($E236="Concluída","Concluída",IF($B236&lt;INT(Parâmetros!$C$4),"Atrasada","Agendada")))</f>
        <v/>
      </c>
    </row>
    <row r="237" customFormat="false" ht="18" hidden="false" customHeight="true" outlineLevel="0" collapsed="false">
      <c r="A237" s="24"/>
      <c r="B237" s="25"/>
      <c r="C237" s="24"/>
      <c r="D237" s="24"/>
      <c r="E237" s="26"/>
      <c r="F237" s="25"/>
      <c r="G237" s="26"/>
      <c r="H237" s="32" t="str">
        <f aca="false">IF($A237="","",IF($E237="Concluída","Concluída",IF($B237&lt;INT(Parâmetros!$C$4),"Atrasada","Agendada")))</f>
        <v/>
      </c>
    </row>
    <row r="238" customFormat="false" ht="18" hidden="false" customHeight="true" outlineLevel="0" collapsed="false">
      <c r="A238" s="24"/>
      <c r="B238" s="25"/>
      <c r="C238" s="24"/>
      <c r="D238" s="24"/>
      <c r="E238" s="26"/>
      <c r="F238" s="25"/>
      <c r="G238" s="26"/>
      <c r="H238" s="32" t="str">
        <f aca="false">IF($A238="","",IF($E238="Concluída","Concluída",IF($B238&lt;INT(Parâmetros!$C$4),"Atrasada","Agendada")))</f>
        <v/>
      </c>
    </row>
    <row r="239" customFormat="false" ht="18" hidden="false" customHeight="true" outlineLevel="0" collapsed="false">
      <c r="A239" s="24"/>
      <c r="B239" s="25"/>
      <c r="C239" s="24"/>
      <c r="D239" s="24"/>
      <c r="E239" s="26"/>
      <c r="F239" s="25"/>
      <c r="G239" s="26"/>
      <c r="H239" s="32" t="str">
        <f aca="false">IF($A239="","",IF($E239="Concluída","Concluída",IF($B239&lt;INT(Parâmetros!$C$4),"Atrasada","Agendada")))</f>
        <v/>
      </c>
    </row>
    <row r="240" customFormat="false" ht="18" hidden="false" customHeight="true" outlineLevel="0" collapsed="false">
      <c r="A240" s="24"/>
      <c r="B240" s="25"/>
      <c r="C240" s="24"/>
      <c r="D240" s="24"/>
      <c r="E240" s="26"/>
      <c r="F240" s="25"/>
      <c r="G240" s="26"/>
      <c r="H240" s="32" t="str">
        <f aca="false">IF($A240="","",IF($E240="Concluída","Concluída",IF($B240&lt;INT(Parâmetros!$C$4),"Atrasada","Agendada")))</f>
        <v/>
      </c>
    </row>
    <row r="241" customFormat="false" ht="18" hidden="false" customHeight="true" outlineLevel="0" collapsed="false">
      <c r="A241" s="24"/>
      <c r="B241" s="25"/>
      <c r="C241" s="24"/>
      <c r="D241" s="24"/>
      <c r="E241" s="26"/>
      <c r="F241" s="25"/>
      <c r="G241" s="26"/>
      <c r="H241" s="32" t="str">
        <f aca="false">IF($A241="","",IF($E241="Concluída","Concluída",IF($B241&lt;INT(Parâmetros!$C$4),"Atrasada","Agendada")))</f>
        <v/>
      </c>
    </row>
    <row r="242" customFormat="false" ht="18" hidden="false" customHeight="true" outlineLevel="0" collapsed="false">
      <c r="A242" s="24"/>
      <c r="B242" s="25"/>
      <c r="C242" s="24"/>
      <c r="D242" s="24"/>
      <c r="E242" s="26"/>
      <c r="F242" s="25"/>
      <c r="G242" s="26"/>
      <c r="H242" s="32" t="str">
        <f aca="false">IF($A242="","",IF($E242="Concluída","Concluída",IF($B242&lt;INT(Parâmetros!$C$4),"Atrasada","Agendada")))</f>
        <v/>
      </c>
    </row>
    <row r="243" customFormat="false" ht="18" hidden="false" customHeight="true" outlineLevel="0" collapsed="false">
      <c r="A243" s="24"/>
      <c r="B243" s="25"/>
      <c r="C243" s="24"/>
      <c r="D243" s="24"/>
      <c r="E243" s="26"/>
      <c r="F243" s="25"/>
      <c r="G243" s="26"/>
      <c r="H243" s="32" t="str">
        <f aca="false">IF($A243="","",IF($E243="Concluída","Concluída",IF($B243&lt;INT(Parâmetros!$C$4),"Atrasada","Agendada")))</f>
        <v/>
      </c>
    </row>
    <row r="244" customFormat="false" ht="18" hidden="false" customHeight="true" outlineLevel="0" collapsed="false">
      <c r="A244" s="24"/>
      <c r="B244" s="25"/>
      <c r="C244" s="24"/>
      <c r="D244" s="24"/>
      <c r="E244" s="26"/>
      <c r="F244" s="25"/>
      <c r="G244" s="26"/>
      <c r="H244" s="32" t="str">
        <f aca="false">IF($A244="","",IF($E244="Concluída","Concluída",IF($B244&lt;INT(Parâmetros!$C$4),"Atrasada","Agendada")))</f>
        <v/>
      </c>
    </row>
    <row r="245" customFormat="false" ht="18" hidden="false" customHeight="true" outlineLevel="0" collapsed="false">
      <c r="A245" s="24"/>
      <c r="B245" s="25"/>
      <c r="C245" s="24"/>
      <c r="D245" s="24"/>
      <c r="E245" s="26"/>
      <c r="F245" s="25"/>
      <c r="G245" s="26"/>
      <c r="H245" s="32" t="str">
        <f aca="false">IF($A245="","",IF($E245="Concluída","Concluída",IF($B245&lt;INT(Parâmetros!$C$4),"Atrasada","Agendada")))</f>
        <v/>
      </c>
    </row>
    <row r="246" customFormat="false" ht="18" hidden="false" customHeight="true" outlineLevel="0" collapsed="false">
      <c r="A246" s="24"/>
      <c r="B246" s="25"/>
      <c r="C246" s="24"/>
      <c r="D246" s="24"/>
      <c r="E246" s="26"/>
      <c r="F246" s="25"/>
      <c r="G246" s="26"/>
      <c r="H246" s="32" t="str">
        <f aca="false">IF($A246="","",IF($E246="Concluída","Concluída",IF($B246&lt;INT(Parâmetros!$C$4),"Atrasada","Agendada")))</f>
        <v/>
      </c>
    </row>
    <row r="247" customFormat="false" ht="18" hidden="false" customHeight="true" outlineLevel="0" collapsed="false">
      <c r="A247" s="24"/>
      <c r="B247" s="25"/>
      <c r="C247" s="24"/>
      <c r="D247" s="24"/>
      <c r="E247" s="26"/>
      <c r="F247" s="25"/>
      <c r="G247" s="26"/>
      <c r="H247" s="32" t="str">
        <f aca="false">IF($A247="","",IF($E247="Concluída","Concluída",IF($B247&lt;INT(Parâmetros!$C$4),"Atrasada","Agendada")))</f>
        <v/>
      </c>
    </row>
    <row r="248" customFormat="false" ht="18" hidden="false" customHeight="true" outlineLevel="0" collapsed="false">
      <c r="A248" s="24"/>
      <c r="B248" s="25"/>
      <c r="C248" s="24"/>
      <c r="D248" s="24"/>
      <c r="E248" s="26"/>
      <c r="F248" s="25"/>
      <c r="G248" s="26"/>
      <c r="H248" s="32" t="str">
        <f aca="false">IF($A248="","",IF($E248="Concluída","Concluída",IF($B248&lt;INT(Parâmetros!$C$4),"Atrasada","Agendada")))</f>
        <v/>
      </c>
    </row>
    <row r="249" customFormat="false" ht="18" hidden="false" customHeight="true" outlineLevel="0" collapsed="false">
      <c r="A249" s="24"/>
      <c r="B249" s="25"/>
      <c r="C249" s="24"/>
      <c r="D249" s="24"/>
      <c r="E249" s="26"/>
      <c r="F249" s="25"/>
      <c r="G249" s="26"/>
      <c r="H249" s="32" t="str">
        <f aca="false">IF($A249="","",IF($E249="Concluída","Concluída",IF($B249&lt;INT(Parâmetros!$C$4),"Atrasada","Agendada")))</f>
        <v/>
      </c>
    </row>
    <row r="250" customFormat="false" ht="18" hidden="false" customHeight="true" outlineLevel="0" collapsed="false">
      <c r="A250" s="24"/>
      <c r="B250" s="25"/>
      <c r="C250" s="24"/>
      <c r="D250" s="24"/>
      <c r="E250" s="26"/>
      <c r="F250" s="25"/>
      <c r="G250" s="26"/>
      <c r="H250" s="32" t="str">
        <f aca="false">IF($A250="","",IF($E250="Concluída","Concluída",IF($B250&lt;INT(Parâmetros!$C$4),"Atrasada","Agendada")))</f>
        <v/>
      </c>
    </row>
    <row r="251" customFormat="false" ht="18" hidden="false" customHeight="true" outlineLevel="0" collapsed="false">
      <c r="A251" s="24"/>
      <c r="B251" s="25"/>
      <c r="C251" s="24"/>
      <c r="D251" s="24"/>
      <c r="E251" s="26"/>
      <c r="F251" s="25"/>
      <c r="G251" s="26"/>
      <c r="H251" s="32" t="str">
        <f aca="false">IF($A251="","",IF($E251="Concluída","Concluída",IF($B251&lt;INT(Parâmetros!$C$4),"Atrasada","Agendada")))</f>
        <v/>
      </c>
    </row>
    <row r="252" customFormat="false" ht="18" hidden="false" customHeight="true" outlineLevel="0" collapsed="false">
      <c r="A252" s="24"/>
      <c r="B252" s="25"/>
      <c r="C252" s="24"/>
      <c r="D252" s="24"/>
      <c r="E252" s="26"/>
      <c r="F252" s="25"/>
      <c r="G252" s="26"/>
      <c r="H252" s="32" t="str">
        <f aca="false">IF($A252="","",IF($E252="Concluída","Concluída",IF($B252&lt;INT(Parâmetros!$C$4),"Atrasada","Agendada")))</f>
        <v/>
      </c>
    </row>
    <row r="253" customFormat="false" ht="18" hidden="false" customHeight="true" outlineLevel="0" collapsed="false">
      <c r="A253" s="24"/>
      <c r="B253" s="25"/>
      <c r="C253" s="24"/>
      <c r="D253" s="24"/>
      <c r="E253" s="26"/>
      <c r="F253" s="25"/>
      <c r="G253" s="26"/>
      <c r="H253" s="32" t="str">
        <f aca="false">IF($A253="","",IF($E253="Concluída","Concluída",IF($B253&lt;INT(Parâmetros!$C$4),"Atrasada","Agendada")))</f>
        <v/>
      </c>
    </row>
    <row r="254" customFormat="false" ht="18" hidden="false" customHeight="true" outlineLevel="0" collapsed="false">
      <c r="A254" s="24"/>
      <c r="B254" s="25"/>
      <c r="C254" s="24"/>
      <c r="D254" s="24"/>
      <c r="E254" s="26"/>
      <c r="F254" s="25"/>
      <c r="G254" s="26"/>
      <c r="H254" s="32" t="str">
        <f aca="false">IF($A254="","",IF($E254="Concluída","Concluída",IF($B254&lt;INT(Parâmetros!$C$4),"Atrasada","Agendada")))</f>
        <v/>
      </c>
    </row>
    <row r="255" customFormat="false" ht="18" hidden="false" customHeight="true" outlineLevel="0" collapsed="false">
      <c r="A255" s="24"/>
      <c r="B255" s="25"/>
      <c r="C255" s="24"/>
      <c r="D255" s="24"/>
      <c r="E255" s="26"/>
      <c r="F255" s="25"/>
      <c r="G255" s="26"/>
      <c r="H255" s="32" t="str">
        <f aca="false">IF($A255="","",IF($E255="Concluída","Concluída",IF($B255&lt;INT(Parâmetros!$C$4),"Atrasada","Agendada")))</f>
        <v/>
      </c>
    </row>
    <row r="256" customFormat="false" ht="18" hidden="false" customHeight="true" outlineLevel="0" collapsed="false">
      <c r="A256" s="24"/>
      <c r="B256" s="25"/>
      <c r="C256" s="24"/>
      <c r="D256" s="24"/>
      <c r="E256" s="26"/>
      <c r="F256" s="25"/>
      <c r="G256" s="26"/>
      <c r="H256" s="32" t="str">
        <f aca="false">IF($A256="","",IF($E256="Concluída","Concluída",IF($B256&lt;INT(Parâmetros!$C$4),"Atrasada","Agendada")))</f>
        <v/>
      </c>
    </row>
    <row r="257" customFormat="false" ht="18" hidden="false" customHeight="true" outlineLevel="0" collapsed="false">
      <c r="A257" s="24"/>
      <c r="B257" s="25"/>
      <c r="C257" s="24"/>
      <c r="D257" s="24"/>
      <c r="E257" s="26"/>
      <c r="F257" s="25"/>
      <c r="G257" s="26"/>
      <c r="H257" s="32" t="str">
        <f aca="false">IF($A257="","",IF($E257="Concluída","Concluída",IF($B257&lt;INT(Parâmetros!$C$4),"Atrasada","Agendada")))</f>
        <v/>
      </c>
    </row>
    <row r="258" customFormat="false" ht="18" hidden="false" customHeight="true" outlineLevel="0" collapsed="false">
      <c r="A258" s="24"/>
      <c r="B258" s="25"/>
      <c r="C258" s="24"/>
      <c r="D258" s="24"/>
      <c r="E258" s="26"/>
      <c r="F258" s="25"/>
      <c r="G258" s="26"/>
      <c r="H258" s="32" t="str">
        <f aca="false">IF($A258="","",IF($E258="Concluída","Concluída",IF($B258&lt;INT(Parâmetros!$C$4),"Atrasada","Agendada")))</f>
        <v/>
      </c>
    </row>
    <row r="259" customFormat="false" ht="18" hidden="false" customHeight="true" outlineLevel="0" collapsed="false">
      <c r="A259" s="24"/>
      <c r="B259" s="25"/>
      <c r="C259" s="24"/>
      <c r="D259" s="24"/>
      <c r="E259" s="26"/>
      <c r="F259" s="25"/>
      <c r="G259" s="26"/>
      <c r="H259" s="32" t="str">
        <f aca="false">IF($A259="","",IF($E259="Concluída","Concluída",IF($B259&lt;INT(Parâmetros!$C$4),"Atrasada","Agendada")))</f>
        <v/>
      </c>
    </row>
    <row r="260" customFormat="false" ht="18" hidden="false" customHeight="true" outlineLevel="0" collapsed="false">
      <c r="A260" s="24"/>
      <c r="B260" s="25"/>
      <c r="C260" s="24"/>
      <c r="D260" s="24"/>
      <c r="E260" s="26"/>
      <c r="F260" s="25"/>
      <c r="G260" s="26"/>
      <c r="H260" s="32" t="str">
        <f aca="false">IF($A260="","",IF($E260="Concluída","Concluída",IF($B260&lt;INT(Parâmetros!$C$4),"Atrasada","Agendada")))</f>
        <v/>
      </c>
    </row>
    <row r="261" customFormat="false" ht="18" hidden="false" customHeight="true" outlineLevel="0" collapsed="false">
      <c r="A261" s="24"/>
      <c r="B261" s="25"/>
      <c r="C261" s="24"/>
      <c r="D261" s="24"/>
      <c r="E261" s="26"/>
      <c r="F261" s="25"/>
      <c r="G261" s="26"/>
      <c r="H261" s="32" t="str">
        <f aca="false">IF($A261="","",IF($E261="Concluída","Concluída",IF($B261&lt;INT(Parâmetros!$C$4),"Atrasada","Agendada")))</f>
        <v/>
      </c>
    </row>
    <row r="262" customFormat="false" ht="18" hidden="false" customHeight="true" outlineLevel="0" collapsed="false">
      <c r="A262" s="24"/>
      <c r="B262" s="25"/>
      <c r="C262" s="24"/>
      <c r="D262" s="24"/>
      <c r="E262" s="26"/>
      <c r="F262" s="25"/>
      <c r="G262" s="26"/>
      <c r="H262" s="32" t="str">
        <f aca="false">IF($A262="","",IF($E262="Concluída","Concluída",IF($B262&lt;INT(Parâmetros!$C$4),"Atrasada","Agendada")))</f>
        <v/>
      </c>
    </row>
    <row r="263" customFormat="false" ht="18" hidden="false" customHeight="true" outlineLevel="0" collapsed="false">
      <c r="A263" s="24"/>
      <c r="B263" s="25"/>
      <c r="C263" s="24"/>
      <c r="D263" s="24"/>
      <c r="E263" s="26"/>
      <c r="F263" s="25"/>
      <c r="G263" s="26"/>
      <c r="H263" s="32" t="str">
        <f aca="false">IF($A263="","",IF($E263="Concluída","Concluída",IF($B263&lt;INT(Parâmetros!$C$4),"Atrasada","Agendada")))</f>
        <v/>
      </c>
    </row>
    <row r="264" customFormat="false" ht="18" hidden="false" customHeight="true" outlineLevel="0" collapsed="false">
      <c r="A264" s="24"/>
      <c r="B264" s="25"/>
      <c r="C264" s="24"/>
      <c r="D264" s="24"/>
      <c r="E264" s="26"/>
      <c r="F264" s="25"/>
      <c r="G264" s="26"/>
      <c r="H264" s="32" t="str">
        <f aca="false">IF($A264="","",IF($E264="Concluída","Concluída",IF($B264&lt;INT(Parâmetros!$C$4),"Atrasada","Agendada")))</f>
        <v/>
      </c>
    </row>
    <row r="265" customFormat="false" ht="18" hidden="false" customHeight="true" outlineLevel="0" collapsed="false">
      <c r="A265" s="24"/>
      <c r="B265" s="25"/>
      <c r="C265" s="24"/>
      <c r="D265" s="24"/>
      <c r="E265" s="26"/>
      <c r="F265" s="25"/>
      <c r="G265" s="26"/>
      <c r="H265" s="32" t="str">
        <f aca="false">IF($A265="","",IF($E265="Concluída","Concluída",IF($B265&lt;INT(Parâmetros!$C$4),"Atrasada","Agendada")))</f>
        <v/>
      </c>
    </row>
    <row r="266" customFormat="false" ht="18" hidden="false" customHeight="true" outlineLevel="0" collapsed="false">
      <c r="A266" s="24"/>
      <c r="B266" s="25"/>
      <c r="C266" s="24"/>
      <c r="D266" s="24"/>
      <c r="E266" s="26"/>
      <c r="F266" s="25"/>
      <c r="G266" s="26"/>
      <c r="H266" s="32" t="str">
        <f aca="false">IF($A266="","",IF($E266="Concluída","Concluída",IF($B266&lt;INT(Parâmetros!$C$4),"Atrasada","Agendada")))</f>
        <v/>
      </c>
    </row>
    <row r="267" customFormat="false" ht="18" hidden="false" customHeight="true" outlineLevel="0" collapsed="false">
      <c r="A267" s="24"/>
      <c r="B267" s="25"/>
      <c r="C267" s="24"/>
      <c r="D267" s="24"/>
      <c r="E267" s="26"/>
      <c r="F267" s="25"/>
      <c r="G267" s="26"/>
      <c r="H267" s="32" t="str">
        <f aca="false">IF($A267="","",IF($E267="Concluída","Concluída",IF($B267&lt;INT(Parâmetros!$C$4),"Atrasada","Agendada")))</f>
        <v/>
      </c>
    </row>
    <row r="268" customFormat="false" ht="18" hidden="false" customHeight="true" outlineLevel="0" collapsed="false">
      <c r="A268" s="24"/>
      <c r="B268" s="25"/>
      <c r="C268" s="24"/>
      <c r="D268" s="24"/>
      <c r="E268" s="26"/>
      <c r="F268" s="25"/>
      <c r="G268" s="26"/>
      <c r="H268" s="32" t="str">
        <f aca="false">IF($A268="","",IF($E268="Concluída","Concluída",IF($B268&lt;INT(Parâmetros!$C$4),"Atrasada","Agendada")))</f>
        <v/>
      </c>
    </row>
    <row r="269" customFormat="false" ht="18" hidden="false" customHeight="true" outlineLevel="0" collapsed="false">
      <c r="A269" s="24"/>
      <c r="B269" s="25"/>
      <c r="C269" s="24"/>
      <c r="D269" s="24"/>
      <c r="E269" s="26"/>
      <c r="F269" s="25"/>
      <c r="G269" s="26"/>
      <c r="H269" s="32" t="str">
        <f aca="false">IF($A269="","",IF($E269="Concluída","Concluída",IF($B269&lt;INT(Parâmetros!$C$4),"Atrasada","Agendada")))</f>
        <v/>
      </c>
    </row>
    <row r="270" customFormat="false" ht="18" hidden="false" customHeight="true" outlineLevel="0" collapsed="false">
      <c r="A270" s="24"/>
      <c r="B270" s="25"/>
      <c r="C270" s="24"/>
      <c r="D270" s="24"/>
      <c r="E270" s="26"/>
      <c r="F270" s="25"/>
      <c r="G270" s="26"/>
      <c r="H270" s="32" t="str">
        <f aca="false">IF($A270="","",IF($E270="Concluída","Concluída",IF($B270&lt;INT(Parâmetros!$C$4),"Atrasada","Agendada")))</f>
        <v/>
      </c>
    </row>
    <row r="271" customFormat="false" ht="18" hidden="false" customHeight="true" outlineLevel="0" collapsed="false">
      <c r="A271" s="24"/>
      <c r="B271" s="25"/>
      <c r="C271" s="24"/>
      <c r="D271" s="24"/>
      <c r="E271" s="26"/>
      <c r="F271" s="25"/>
      <c r="G271" s="26"/>
      <c r="H271" s="32" t="str">
        <f aca="false">IF($A271="","",IF($E271="Concluída","Concluída",IF($B271&lt;INT(Parâmetros!$C$4),"Atrasada","Agendada")))</f>
        <v/>
      </c>
    </row>
    <row r="272" customFormat="false" ht="18" hidden="false" customHeight="true" outlineLevel="0" collapsed="false">
      <c r="A272" s="24"/>
      <c r="B272" s="25"/>
      <c r="C272" s="24"/>
      <c r="D272" s="24"/>
      <c r="E272" s="26"/>
      <c r="F272" s="25"/>
      <c r="G272" s="26"/>
      <c r="H272" s="32" t="str">
        <f aca="false">IF($A272="","",IF($E272="Concluída","Concluída",IF($B272&lt;INT(Parâmetros!$C$4),"Atrasada","Agendada")))</f>
        <v/>
      </c>
    </row>
    <row r="273" customFormat="false" ht="18" hidden="false" customHeight="true" outlineLevel="0" collapsed="false">
      <c r="A273" s="24"/>
      <c r="B273" s="25"/>
      <c r="C273" s="24"/>
      <c r="D273" s="24"/>
      <c r="E273" s="26"/>
      <c r="F273" s="25"/>
      <c r="G273" s="26"/>
      <c r="H273" s="32" t="str">
        <f aca="false">IF($A273="","",IF($E273="Concluída","Concluída",IF($B273&lt;INT(Parâmetros!$C$4),"Atrasada","Agendada")))</f>
        <v/>
      </c>
    </row>
    <row r="274" customFormat="false" ht="18" hidden="false" customHeight="true" outlineLevel="0" collapsed="false">
      <c r="A274" s="24"/>
      <c r="B274" s="25"/>
      <c r="C274" s="24"/>
      <c r="D274" s="24"/>
      <c r="E274" s="26"/>
      <c r="F274" s="25"/>
      <c r="G274" s="26"/>
      <c r="H274" s="32" t="str">
        <f aca="false">IF($A274="","",IF($E274="Concluída","Concluída",IF($B274&lt;INT(Parâmetros!$C$4),"Atrasada","Agendada")))</f>
        <v/>
      </c>
    </row>
    <row r="275" customFormat="false" ht="18" hidden="false" customHeight="true" outlineLevel="0" collapsed="false">
      <c r="A275" s="24"/>
      <c r="B275" s="25"/>
      <c r="C275" s="24"/>
      <c r="D275" s="24"/>
      <c r="E275" s="26"/>
      <c r="F275" s="25"/>
      <c r="G275" s="26"/>
      <c r="H275" s="32" t="str">
        <f aca="false">IF($A275="","",IF($E275="Concluída","Concluída",IF($B275&lt;INT(Parâmetros!$C$4),"Atrasada","Agendada")))</f>
        <v/>
      </c>
    </row>
    <row r="276" customFormat="false" ht="18" hidden="false" customHeight="true" outlineLevel="0" collapsed="false">
      <c r="A276" s="24"/>
      <c r="B276" s="25"/>
      <c r="C276" s="24"/>
      <c r="D276" s="24"/>
      <c r="E276" s="26"/>
      <c r="F276" s="25"/>
      <c r="G276" s="26"/>
      <c r="H276" s="32" t="str">
        <f aca="false">IF($A276="","",IF($E276="Concluída","Concluída",IF($B276&lt;INT(Parâmetros!$C$4),"Atrasada","Agendada")))</f>
        <v/>
      </c>
    </row>
    <row r="277" customFormat="false" ht="18" hidden="false" customHeight="true" outlineLevel="0" collapsed="false">
      <c r="A277" s="24"/>
      <c r="B277" s="25"/>
      <c r="C277" s="24"/>
      <c r="D277" s="24"/>
      <c r="E277" s="26"/>
      <c r="F277" s="25"/>
      <c r="G277" s="26"/>
      <c r="H277" s="32" t="str">
        <f aca="false">IF($A277="","",IF($E277="Concluída","Concluída",IF($B277&lt;INT(Parâmetros!$C$4),"Atrasada","Agendada")))</f>
        <v/>
      </c>
    </row>
    <row r="278" customFormat="false" ht="18" hidden="false" customHeight="true" outlineLevel="0" collapsed="false">
      <c r="A278" s="24"/>
      <c r="B278" s="25"/>
      <c r="C278" s="24"/>
      <c r="D278" s="24"/>
      <c r="E278" s="26"/>
      <c r="F278" s="25"/>
      <c r="G278" s="26"/>
      <c r="H278" s="32" t="str">
        <f aca="false">IF($A278="","",IF($E278="Concluída","Concluída",IF($B278&lt;INT(Parâmetros!$C$4),"Atrasada","Agendada")))</f>
        <v/>
      </c>
    </row>
    <row r="279" customFormat="false" ht="18" hidden="false" customHeight="true" outlineLevel="0" collapsed="false">
      <c r="A279" s="24"/>
      <c r="B279" s="25"/>
      <c r="C279" s="24"/>
      <c r="D279" s="24"/>
      <c r="E279" s="26"/>
      <c r="F279" s="25"/>
      <c r="G279" s="26"/>
      <c r="H279" s="32" t="str">
        <f aca="false">IF($A279="","",IF($E279="Concluída","Concluída",IF($B279&lt;INT(Parâmetros!$C$4),"Atrasada","Agendada")))</f>
        <v/>
      </c>
    </row>
    <row r="280" customFormat="false" ht="18" hidden="false" customHeight="true" outlineLevel="0" collapsed="false">
      <c r="A280" s="24"/>
      <c r="B280" s="25"/>
      <c r="C280" s="24"/>
      <c r="D280" s="24"/>
      <c r="E280" s="26"/>
      <c r="F280" s="25"/>
      <c r="G280" s="26"/>
      <c r="H280" s="32" t="str">
        <f aca="false">IF($A280="","",IF($E280="Concluída","Concluída",IF($B280&lt;INT(Parâmetros!$C$4),"Atrasada","Agendada")))</f>
        <v/>
      </c>
    </row>
    <row r="281" customFormat="false" ht="18" hidden="false" customHeight="true" outlineLevel="0" collapsed="false">
      <c r="A281" s="24"/>
      <c r="B281" s="25"/>
      <c r="C281" s="24"/>
      <c r="D281" s="24"/>
      <c r="E281" s="26"/>
      <c r="F281" s="25"/>
      <c r="G281" s="26"/>
      <c r="H281" s="32" t="str">
        <f aca="false">IF($A281="","",IF($E281="Concluída","Concluída",IF($B281&lt;INT(Parâmetros!$C$4),"Atrasada","Agendada")))</f>
        <v/>
      </c>
    </row>
    <row r="282" customFormat="false" ht="18" hidden="false" customHeight="true" outlineLevel="0" collapsed="false">
      <c r="A282" s="24"/>
      <c r="B282" s="25"/>
      <c r="C282" s="24"/>
      <c r="D282" s="24"/>
      <c r="E282" s="26"/>
      <c r="F282" s="25"/>
      <c r="G282" s="26"/>
      <c r="H282" s="32" t="str">
        <f aca="false">IF($A282="","",IF($E282="Concluída","Concluída",IF($B282&lt;INT(Parâmetros!$C$4),"Atrasada","Agendada")))</f>
        <v/>
      </c>
    </row>
    <row r="283" customFormat="false" ht="18" hidden="false" customHeight="true" outlineLevel="0" collapsed="false">
      <c r="A283" s="24"/>
      <c r="B283" s="25"/>
      <c r="C283" s="24"/>
      <c r="D283" s="24"/>
      <c r="E283" s="26"/>
      <c r="F283" s="25"/>
      <c r="G283" s="26"/>
      <c r="H283" s="32" t="str">
        <f aca="false">IF($A283="","",IF($E283="Concluída","Concluída",IF($B283&lt;INT(Parâmetros!$C$4),"Atrasada","Agendada")))</f>
        <v/>
      </c>
    </row>
    <row r="284" customFormat="false" ht="18" hidden="false" customHeight="true" outlineLevel="0" collapsed="false">
      <c r="A284" s="24"/>
      <c r="B284" s="25"/>
      <c r="C284" s="24"/>
      <c r="D284" s="24"/>
      <c r="E284" s="26"/>
      <c r="F284" s="25"/>
      <c r="G284" s="26"/>
      <c r="H284" s="32" t="str">
        <f aca="false">IF($A284="","",IF($E284="Concluída","Concluída",IF($B284&lt;INT(Parâmetros!$C$4),"Atrasada","Agendada")))</f>
        <v/>
      </c>
    </row>
    <row r="285" customFormat="false" ht="18" hidden="false" customHeight="true" outlineLevel="0" collapsed="false">
      <c r="A285" s="24"/>
      <c r="B285" s="25"/>
      <c r="C285" s="24"/>
      <c r="D285" s="24"/>
      <c r="E285" s="26"/>
      <c r="F285" s="25"/>
      <c r="G285" s="26"/>
      <c r="H285" s="32" t="str">
        <f aca="false">IF($A285="","",IF($E285="Concluída","Concluída",IF($B285&lt;INT(Parâmetros!$C$4),"Atrasada","Agendada")))</f>
        <v/>
      </c>
    </row>
    <row r="286" customFormat="false" ht="18" hidden="false" customHeight="true" outlineLevel="0" collapsed="false">
      <c r="A286" s="24"/>
      <c r="B286" s="25"/>
      <c r="C286" s="24"/>
      <c r="D286" s="24"/>
      <c r="E286" s="26"/>
      <c r="F286" s="25"/>
      <c r="G286" s="26"/>
      <c r="H286" s="32" t="str">
        <f aca="false">IF($A286="","",IF($E286="Concluída","Concluída",IF($B286&lt;INT(Parâmetros!$C$4),"Atrasada","Agendada")))</f>
        <v/>
      </c>
    </row>
    <row r="287" customFormat="false" ht="18" hidden="false" customHeight="true" outlineLevel="0" collapsed="false">
      <c r="A287" s="24"/>
      <c r="B287" s="25"/>
      <c r="C287" s="24"/>
      <c r="D287" s="24"/>
      <c r="E287" s="26"/>
      <c r="F287" s="25"/>
      <c r="G287" s="26"/>
      <c r="H287" s="32" t="str">
        <f aca="false">IF($A287="","",IF($E287="Concluída","Concluída",IF($B287&lt;INT(Parâmetros!$C$4),"Atrasada","Agendada")))</f>
        <v/>
      </c>
    </row>
    <row r="288" customFormat="false" ht="18" hidden="false" customHeight="true" outlineLevel="0" collapsed="false">
      <c r="A288" s="24"/>
      <c r="B288" s="25"/>
      <c r="C288" s="24"/>
      <c r="D288" s="24"/>
      <c r="E288" s="26"/>
      <c r="F288" s="25"/>
      <c r="G288" s="26"/>
      <c r="H288" s="32" t="str">
        <f aca="false">IF($A288="","",IF($E288="Concluída","Concluída",IF($B288&lt;INT(Parâmetros!$C$4),"Atrasada","Agendada")))</f>
        <v/>
      </c>
    </row>
    <row r="289" customFormat="false" ht="18" hidden="false" customHeight="true" outlineLevel="0" collapsed="false">
      <c r="A289" s="24"/>
      <c r="B289" s="25"/>
      <c r="C289" s="24"/>
      <c r="D289" s="24"/>
      <c r="E289" s="26"/>
      <c r="F289" s="25"/>
      <c r="G289" s="26"/>
      <c r="H289" s="32" t="str">
        <f aca="false">IF($A289="","",IF($E289="Concluída","Concluída",IF($B289&lt;INT(Parâmetros!$C$4),"Atrasada","Agendada")))</f>
        <v/>
      </c>
    </row>
    <row r="290" customFormat="false" ht="18" hidden="false" customHeight="true" outlineLevel="0" collapsed="false">
      <c r="A290" s="24"/>
      <c r="B290" s="25"/>
      <c r="C290" s="24"/>
      <c r="D290" s="24"/>
      <c r="E290" s="26"/>
      <c r="F290" s="25"/>
      <c r="G290" s="26"/>
      <c r="H290" s="32" t="str">
        <f aca="false">IF($A290="","",IF($E290="Concluída","Concluída",IF($B290&lt;INT(Parâmetros!$C$4),"Atrasada","Agendada")))</f>
        <v/>
      </c>
    </row>
    <row r="291" customFormat="false" ht="18" hidden="false" customHeight="true" outlineLevel="0" collapsed="false">
      <c r="A291" s="24"/>
      <c r="B291" s="25"/>
      <c r="C291" s="24"/>
      <c r="D291" s="24"/>
      <c r="E291" s="26"/>
      <c r="F291" s="25"/>
      <c r="G291" s="26"/>
      <c r="H291" s="32" t="str">
        <f aca="false">IF($A291="","",IF($E291="Concluída","Concluída",IF($B291&lt;INT(Parâmetros!$C$4),"Atrasada","Agendada")))</f>
        <v/>
      </c>
    </row>
    <row r="292" customFormat="false" ht="18" hidden="false" customHeight="true" outlineLevel="0" collapsed="false">
      <c r="A292" s="24"/>
      <c r="B292" s="25"/>
      <c r="C292" s="24"/>
      <c r="D292" s="24"/>
      <c r="E292" s="26"/>
      <c r="F292" s="25"/>
      <c r="G292" s="26"/>
      <c r="H292" s="32" t="str">
        <f aca="false">IF($A292="","",IF($E292="Concluída","Concluída",IF($B292&lt;INT(Parâmetros!$C$4),"Atrasada","Agendada")))</f>
        <v/>
      </c>
    </row>
    <row r="293" customFormat="false" ht="18" hidden="false" customHeight="true" outlineLevel="0" collapsed="false">
      <c r="A293" s="24"/>
      <c r="B293" s="25"/>
      <c r="C293" s="24"/>
      <c r="D293" s="24"/>
      <c r="E293" s="26"/>
      <c r="F293" s="25"/>
      <c r="G293" s="26"/>
      <c r="H293" s="32" t="str">
        <f aca="false">IF($A293="","",IF($E293="Concluída","Concluída",IF($B293&lt;INT(Parâmetros!$C$4),"Atrasada","Agendada")))</f>
        <v/>
      </c>
    </row>
    <row r="294" customFormat="false" ht="18" hidden="false" customHeight="true" outlineLevel="0" collapsed="false">
      <c r="A294" s="24"/>
      <c r="B294" s="25"/>
      <c r="C294" s="24"/>
      <c r="D294" s="24"/>
      <c r="E294" s="26"/>
      <c r="F294" s="25"/>
      <c r="G294" s="26"/>
      <c r="H294" s="32" t="str">
        <f aca="false">IF($A294="","",IF($E294="Concluída","Concluída",IF($B294&lt;INT(Parâmetros!$C$4),"Atrasada","Agendada")))</f>
        <v/>
      </c>
    </row>
    <row r="295" customFormat="false" ht="18" hidden="false" customHeight="true" outlineLevel="0" collapsed="false">
      <c r="A295" s="24"/>
      <c r="B295" s="25"/>
      <c r="C295" s="24"/>
      <c r="D295" s="24"/>
      <c r="E295" s="26"/>
      <c r="F295" s="25"/>
      <c r="G295" s="26"/>
      <c r="H295" s="32" t="str">
        <f aca="false">IF($A295="","",IF($E295="Concluída","Concluída",IF($B295&lt;INT(Parâmetros!$C$4),"Atrasada","Agendada")))</f>
        <v/>
      </c>
    </row>
    <row r="296" customFormat="false" ht="18" hidden="false" customHeight="true" outlineLevel="0" collapsed="false">
      <c r="A296" s="24"/>
      <c r="B296" s="25"/>
      <c r="C296" s="24"/>
      <c r="D296" s="24"/>
      <c r="E296" s="26"/>
      <c r="F296" s="25"/>
      <c r="G296" s="26"/>
      <c r="H296" s="32" t="str">
        <f aca="false">IF($A296="","",IF($E296="Concluída","Concluída",IF($B296&lt;INT(Parâmetros!$C$4),"Atrasada","Agendada")))</f>
        <v/>
      </c>
    </row>
    <row r="297" customFormat="false" ht="18" hidden="false" customHeight="true" outlineLevel="0" collapsed="false">
      <c r="A297" s="24"/>
      <c r="B297" s="25"/>
      <c r="C297" s="24"/>
      <c r="D297" s="24"/>
      <c r="E297" s="26"/>
      <c r="F297" s="25"/>
      <c r="G297" s="26"/>
      <c r="H297" s="32" t="str">
        <f aca="false">IF($A297="","",IF($E297="Concluída","Concluída",IF($B297&lt;INT(Parâmetros!$C$4),"Atrasada","Agendada")))</f>
        <v/>
      </c>
    </row>
    <row r="298" customFormat="false" ht="18" hidden="false" customHeight="true" outlineLevel="0" collapsed="false">
      <c r="A298" s="24"/>
      <c r="B298" s="25"/>
      <c r="C298" s="24"/>
      <c r="D298" s="24"/>
      <c r="E298" s="26"/>
      <c r="F298" s="25"/>
      <c r="G298" s="26"/>
      <c r="H298" s="32" t="str">
        <f aca="false">IF($A298="","",IF($E298="Concluída","Concluída",IF($B298&lt;INT(Parâmetros!$C$4),"Atrasada","Agendada")))</f>
        <v/>
      </c>
    </row>
    <row r="299" customFormat="false" ht="18" hidden="false" customHeight="true" outlineLevel="0" collapsed="false">
      <c r="A299" s="24"/>
      <c r="B299" s="25"/>
      <c r="C299" s="24"/>
      <c r="D299" s="24"/>
      <c r="E299" s="26"/>
      <c r="F299" s="25"/>
      <c r="G299" s="26"/>
      <c r="H299" s="32" t="str">
        <f aca="false">IF($A299="","",IF($E299="Concluída","Concluída",IF($B299&lt;INT(Parâmetros!$C$4),"Atrasada","Agendada")))</f>
        <v/>
      </c>
    </row>
    <row r="300" customFormat="false" ht="18" hidden="false" customHeight="true" outlineLevel="0" collapsed="false">
      <c r="A300" s="24"/>
      <c r="B300" s="25"/>
      <c r="C300" s="24"/>
      <c r="D300" s="24"/>
      <c r="E300" s="26"/>
      <c r="F300" s="25"/>
      <c r="G300" s="26"/>
      <c r="H300" s="32" t="str">
        <f aca="false">IF($A300="","",IF($E300="Concluída","Concluída",IF($B300&lt;INT(Parâmetros!$C$4),"Atrasada","Agendada")))</f>
        <v/>
      </c>
    </row>
    <row r="301" customFormat="false" ht="18" hidden="false" customHeight="true" outlineLevel="0" collapsed="false">
      <c r="A301" s="24"/>
      <c r="B301" s="25"/>
      <c r="C301" s="24"/>
      <c r="D301" s="24"/>
      <c r="E301" s="26"/>
      <c r="F301" s="25"/>
      <c r="G301" s="26"/>
      <c r="H301" s="32" t="str">
        <f aca="false">IF($A301="","",IF($E301="Concluída","Concluída",IF($B301&lt;INT(Parâmetros!$C$4),"Atrasada","Agendada")))</f>
        <v/>
      </c>
    </row>
    <row r="302" customFormat="false" ht="18" hidden="false" customHeight="true" outlineLevel="0" collapsed="false">
      <c r="A302" s="24"/>
      <c r="B302" s="25"/>
      <c r="C302" s="24"/>
      <c r="D302" s="24"/>
      <c r="E302" s="26"/>
      <c r="F302" s="25"/>
      <c r="G302" s="26"/>
      <c r="H302" s="32" t="str">
        <f aca="false">IF($A302="","",IF($E302="Concluída","Concluída",IF($B302&lt;INT(Parâmetros!$C$4),"Atrasada","Agendada")))</f>
        <v/>
      </c>
    </row>
  </sheetData>
  <dataValidations count="3">
    <dataValidation allowBlank="true" errorStyle="stop" operator="between" showDropDown="false" showErrorMessage="false" showInputMessage="false" sqref="C3:C302" type="list">
      <formula1>Parâmetros!$E$15:$E$18</formula1>
      <formula2>0</formula2>
    </dataValidation>
    <dataValidation allowBlank="true" errorStyle="stop" operator="between" showDropDown="false" showErrorMessage="false" showInputMessage="false" sqref="E3:E302" type="list">
      <formula1>Parâmetros!$G$15:$G$16</formula1>
      <formula2>0</formula2>
    </dataValidation>
    <dataValidation allowBlank="true" error="Escolha uma TAG cadastrada na aba «Ativos»." errorStyle="stop" errorTitle="TAG não cadastrada" operator="between" showDropDown="false" showErrorMessage="false" showInputMessage="false" sqref="A3:A302" type="list">
      <formula1>TAGs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E1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8"/>
    <col collapsed="false" customWidth="true" hidden="false" outlineLevel="0" max="3" min="3" style="1" width="44"/>
    <col collapsed="false" customWidth="true" hidden="false" outlineLevel="0" max="4" min="4" style="1" width="16"/>
    <col collapsed="false" customWidth="true" hidden="false" outlineLevel="0" max="5" min="5" style="1" width="20"/>
  </cols>
  <sheetData>
    <row r="1" customFormat="false" ht="17.35" hidden="false" customHeight="false" outlineLevel="0" collapsed="false">
      <c r="A1" s="14" t="s">
        <v>179</v>
      </c>
      <c r="C1" s="23" t="s">
        <v>180</v>
      </c>
    </row>
    <row r="2" customFormat="false" ht="30" hidden="false" customHeight="true" outlineLevel="0" collapsed="false">
      <c r="A2" s="21" t="s">
        <v>81</v>
      </c>
      <c r="B2" s="21" t="s">
        <v>140</v>
      </c>
      <c r="C2" s="21" t="s">
        <v>181</v>
      </c>
      <c r="D2" s="21" t="s">
        <v>182</v>
      </c>
      <c r="E2" s="21" t="s">
        <v>183</v>
      </c>
    </row>
    <row r="3" customFormat="false" ht="18" hidden="false" customHeight="true" outlineLevel="0" collapsed="false">
      <c r="A3" s="24" t="s">
        <v>99</v>
      </c>
      <c r="B3" s="26" t="s">
        <v>77</v>
      </c>
      <c r="C3" s="24" t="s">
        <v>184</v>
      </c>
      <c r="D3" s="25" t="n">
        <f aca="false">INT(Parâmetros!$C$4)+180</f>
        <v>46434</v>
      </c>
      <c r="E3" s="32" t="str">
        <f aca="false">IF($A3="","",IF($D3="","Sem validade",IF($D3&lt;INT(Parâmetros!$C$4),"Vencido",IF($D3&lt;=INT(Parâmetros!$C$4)+Parâmetros!$C$8,"Vence em breve","Em dia"))))</f>
        <v>Em dia</v>
      </c>
    </row>
    <row r="4" customFormat="false" ht="18" hidden="false" customHeight="true" outlineLevel="0" collapsed="false">
      <c r="A4" s="24" t="s">
        <v>99</v>
      </c>
      <c r="B4" s="26" t="s">
        <v>73</v>
      </c>
      <c r="C4" s="24" t="s">
        <v>185</v>
      </c>
      <c r="D4" s="25" t="n">
        <f aca="false">INT(Parâmetros!$C$4)+95</f>
        <v>46349</v>
      </c>
      <c r="E4" s="32" t="str">
        <f aca="false">IF($A4="","",IF($D4="","Sem validade",IF($D4&lt;INT(Parâmetros!$C$4),"Vencido",IF($D4&lt;=INT(Parâmetros!$C$4)+Parâmetros!$C$8,"Vence em breve","Em dia"))))</f>
        <v>Em dia</v>
      </c>
    </row>
    <row r="5" customFormat="false" ht="18" hidden="false" customHeight="true" outlineLevel="0" collapsed="false">
      <c r="A5" s="24" t="s">
        <v>112</v>
      </c>
      <c r="B5" s="26" t="s">
        <v>66</v>
      </c>
      <c r="C5" s="24" t="s">
        <v>186</v>
      </c>
      <c r="D5" s="25" t="n">
        <f aca="false">INT(Parâmetros!$C$4)-8</f>
        <v>46246</v>
      </c>
      <c r="E5" s="32" t="str">
        <f aca="false">IF($A5="","",IF($D5="","Sem validade",IF($D5&lt;INT(Parâmetros!$C$4),"Vencido",IF($D5&lt;=INT(Parâmetros!$C$4)+Parâmetros!$C$8,"Vence em breve","Em dia"))))</f>
        <v>Vencido</v>
      </c>
    </row>
    <row r="6" customFormat="false" ht="18" hidden="false" customHeight="true" outlineLevel="0" collapsed="false">
      <c r="A6" s="24" t="s">
        <v>112</v>
      </c>
      <c r="B6" s="26" t="s">
        <v>73</v>
      </c>
      <c r="C6" s="24" t="s">
        <v>187</v>
      </c>
      <c r="D6" s="25" t="n">
        <f aca="false">INT(Parâmetros!$C$4)+14</f>
        <v>46268</v>
      </c>
      <c r="E6" s="32" t="str">
        <f aca="false">IF($A6="","",IF($D6="","Sem validade",IF($D6&lt;INT(Parâmetros!$C$4),"Vencido",IF($D6&lt;=INT(Parâmetros!$C$4)+Parâmetros!$C$8,"Vence em breve","Em dia"))))</f>
        <v>Vence em breve</v>
      </c>
    </row>
    <row r="7" customFormat="false" ht="18" hidden="false" customHeight="true" outlineLevel="0" collapsed="false">
      <c r="A7" s="24" t="s">
        <v>118</v>
      </c>
      <c r="B7" s="26" t="s">
        <v>71</v>
      </c>
      <c r="C7" s="24" t="s">
        <v>188</v>
      </c>
      <c r="D7" s="25" t="n">
        <f aca="false">INT(Parâmetros!$C$4)+2000</f>
        <v>48254</v>
      </c>
      <c r="E7" s="32" t="str">
        <f aca="false">IF($A7="","",IF($D7="","Sem validade",IF($D7&lt;INT(Parâmetros!$C$4),"Vencido",IF($D7&lt;=INT(Parâmetros!$C$4)+Parâmetros!$C$8,"Vence em breve","Em dia"))))</f>
        <v>Em dia</v>
      </c>
    </row>
    <row r="8" customFormat="false" ht="18" hidden="false" customHeight="true" outlineLevel="0" collapsed="false">
      <c r="A8" s="24" t="s">
        <v>118</v>
      </c>
      <c r="B8" s="26" t="s">
        <v>78</v>
      </c>
      <c r="C8" s="24" t="s">
        <v>189</v>
      </c>
      <c r="D8" s="25" t="n">
        <f aca="false">INT(Parâmetros!$C$4)-25</f>
        <v>46229</v>
      </c>
      <c r="E8" s="32" t="str">
        <f aca="false">IF($A8="","",IF($D8="","Sem validade",IF($D8&lt;INT(Parâmetros!$C$4),"Vencido",IF($D8&lt;=INT(Parâmetros!$C$4)+Parâmetros!$C$8,"Vence em breve","Em dia"))))</f>
        <v>Vencido</v>
      </c>
    </row>
    <row r="9" customFormat="false" ht="18" hidden="false" customHeight="true" outlineLevel="0" collapsed="false">
      <c r="A9" s="24" t="s">
        <v>133</v>
      </c>
      <c r="B9" s="26" t="s">
        <v>73</v>
      </c>
      <c r="C9" s="24" t="s">
        <v>190</v>
      </c>
      <c r="D9" s="25" t="n">
        <f aca="false">INT(Parâmetros!$C$4)+60</f>
        <v>46314</v>
      </c>
      <c r="E9" s="32" t="str">
        <f aca="false">IF($A9="","",IF($D9="","Sem validade",IF($D9&lt;INT(Parâmetros!$C$4),"Vencido",IF($D9&lt;=INT(Parâmetros!$C$4)+Parâmetros!$C$8,"Vence em breve","Em dia"))))</f>
        <v>Em dia</v>
      </c>
    </row>
    <row r="10" customFormat="false" ht="18" hidden="false" customHeight="true" outlineLevel="0" collapsed="false">
      <c r="A10" s="24" t="s">
        <v>127</v>
      </c>
      <c r="B10" s="26" t="s">
        <v>77</v>
      </c>
      <c r="C10" s="24" t="s">
        <v>184</v>
      </c>
      <c r="D10" s="25" t="n">
        <f aca="false">INT(Parâmetros!$C$4)+21</f>
        <v>46275</v>
      </c>
      <c r="E10" s="32" t="str">
        <f aca="false">IF($A10="","",IF($D10="","Sem validade",IF($D10&lt;INT(Parâmetros!$C$4),"Vencido",IF($D10&lt;=INT(Parâmetros!$C$4)+Parâmetros!$C$8,"Vence em breve","Em dia"))))</f>
        <v>Vence em breve</v>
      </c>
    </row>
    <row r="11" customFormat="false" ht="18" hidden="false" customHeight="true" outlineLevel="0" collapsed="false">
      <c r="A11" s="24" t="s">
        <v>90</v>
      </c>
      <c r="B11" s="26" t="s">
        <v>77</v>
      </c>
      <c r="C11" s="24" t="s">
        <v>191</v>
      </c>
      <c r="D11" s="25" t="n">
        <f aca="false">INT(Parâmetros!$C$4)+240</f>
        <v>46494</v>
      </c>
      <c r="E11" s="32" t="str">
        <f aca="false">IF($A11="","",IF($D11="","Sem validade",IF($D11&lt;INT(Parâmetros!$C$4),"Vencido",IF($D11&lt;=INT(Parâmetros!$C$4)+Parâmetros!$C$8,"Vence em breve","Em dia"))))</f>
        <v>Em dia</v>
      </c>
    </row>
    <row r="12" customFormat="false" ht="18" hidden="false" customHeight="true" outlineLevel="0" collapsed="false">
      <c r="A12" s="24" t="s">
        <v>123</v>
      </c>
      <c r="B12" s="26" t="s">
        <v>77</v>
      </c>
      <c r="C12" s="24" t="s">
        <v>192</v>
      </c>
      <c r="D12" s="25" t="n">
        <f aca="false">INT(Parâmetros!$C$4)-3</f>
        <v>46251</v>
      </c>
      <c r="E12" s="32" t="str">
        <f aca="false">IF($A12="","",IF($D12="","Sem validade",IF($D12&lt;INT(Parâmetros!$C$4),"Vencido",IF($D12&lt;=INT(Parâmetros!$C$4)+Parâmetros!$C$8,"Vence em breve","Em dia"))))</f>
        <v>Vencido</v>
      </c>
    </row>
    <row r="13" customFormat="false" ht="18" hidden="false" customHeight="true" outlineLevel="0" collapsed="false">
      <c r="A13" s="24" t="s">
        <v>107</v>
      </c>
      <c r="B13" s="26" t="s">
        <v>71</v>
      </c>
      <c r="C13" s="24" t="s">
        <v>193</v>
      </c>
      <c r="D13" s="25" t="n">
        <f aca="false">INT(Parâmetros!$C$4)+700</f>
        <v>46954</v>
      </c>
      <c r="E13" s="32" t="str">
        <f aca="false">IF($A13="","",IF($D13="","Sem validade",IF($D13&lt;INT(Parâmetros!$C$4),"Vencido",IF($D13&lt;=INT(Parâmetros!$C$4)+Parâmetros!$C$8,"Vence em breve","Em dia"))))</f>
        <v>Em dia</v>
      </c>
    </row>
    <row r="14" customFormat="false" ht="18" hidden="false" customHeight="true" outlineLevel="0" collapsed="false">
      <c r="A14" s="24"/>
      <c r="B14" s="26"/>
      <c r="C14" s="24"/>
      <c r="D14" s="25"/>
      <c r="E14" s="32" t="str">
        <f aca="false">IF($A14="","",IF($D14="","Sem validade",IF($D14&lt;INT(Parâmetros!$C$4),"Vencido",IF($D14&lt;=INT(Parâmetros!$C$4)+Parâmetros!$C$8,"Vence em breve","Em dia"))))</f>
        <v/>
      </c>
    </row>
    <row r="15" customFormat="false" ht="18" hidden="false" customHeight="true" outlineLevel="0" collapsed="false">
      <c r="A15" s="24"/>
      <c r="B15" s="26"/>
      <c r="C15" s="24"/>
      <c r="D15" s="25"/>
      <c r="E15" s="32" t="str">
        <f aca="false">IF($A15="","",IF($D15="","Sem validade",IF($D15&lt;INT(Parâmetros!$C$4),"Vencido",IF($D15&lt;=INT(Parâmetros!$C$4)+Parâmetros!$C$8,"Vence em breve","Em dia"))))</f>
        <v/>
      </c>
    </row>
    <row r="16" customFormat="false" ht="18" hidden="false" customHeight="true" outlineLevel="0" collapsed="false">
      <c r="A16" s="24"/>
      <c r="B16" s="26"/>
      <c r="C16" s="24"/>
      <c r="D16" s="25"/>
      <c r="E16" s="32" t="str">
        <f aca="false">IF($A16="","",IF($D16="","Sem validade",IF($D16&lt;INT(Parâmetros!$C$4),"Vencido",IF($D16&lt;=INT(Parâmetros!$C$4)+Parâmetros!$C$8,"Vence em breve","Em dia"))))</f>
        <v/>
      </c>
    </row>
    <row r="17" customFormat="false" ht="18" hidden="false" customHeight="true" outlineLevel="0" collapsed="false">
      <c r="A17" s="24"/>
      <c r="B17" s="26"/>
      <c r="C17" s="24"/>
      <c r="D17" s="25"/>
      <c r="E17" s="32" t="str">
        <f aca="false">IF($A17="","",IF($D17="","Sem validade",IF($D17&lt;INT(Parâmetros!$C$4),"Vencido",IF($D17&lt;=INT(Parâmetros!$C$4)+Parâmetros!$C$8,"Vence em breve","Em dia"))))</f>
        <v/>
      </c>
    </row>
    <row r="18" customFormat="false" ht="18" hidden="false" customHeight="true" outlineLevel="0" collapsed="false">
      <c r="A18" s="24"/>
      <c r="B18" s="26"/>
      <c r="C18" s="24"/>
      <c r="D18" s="25"/>
      <c r="E18" s="32" t="str">
        <f aca="false">IF($A18="","",IF($D18="","Sem validade",IF($D18&lt;INT(Parâmetros!$C$4),"Vencido",IF($D18&lt;=INT(Parâmetros!$C$4)+Parâmetros!$C$8,"Vence em breve","Em dia"))))</f>
        <v/>
      </c>
    </row>
    <row r="19" customFormat="false" ht="18" hidden="false" customHeight="true" outlineLevel="0" collapsed="false">
      <c r="A19" s="24"/>
      <c r="B19" s="26"/>
      <c r="C19" s="24"/>
      <c r="D19" s="25"/>
      <c r="E19" s="32" t="str">
        <f aca="false">IF($A19="","",IF($D19="","Sem validade",IF($D19&lt;INT(Parâmetros!$C$4),"Vencido",IF($D19&lt;=INT(Parâmetros!$C$4)+Parâmetros!$C$8,"Vence em breve","Em dia"))))</f>
        <v/>
      </c>
    </row>
    <row r="20" customFormat="false" ht="18" hidden="false" customHeight="true" outlineLevel="0" collapsed="false">
      <c r="A20" s="24"/>
      <c r="B20" s="26"/>
      <c r="C20" s="24"/>
      <c r="D20" s="25"/>
      <c r="E20" s="32" t="str">
        <f aca="false">IF($A20="","",IF($D20="","Sem validade",IF($D20&lt;INT(Parâmetros!$C$4),"Vencido",IF($D20&lt;=INT(Parâmetros!$C$4)+Parâmetros!$C$8,"Vence em breve","Em dia"))))</f>
        <v/>
      </c>
    </row>
    <row r="21" customFormat="false" ht="18" hidden="false" customHeight="true" outlineLevel="0" collapsed="false">
      <c r="A21" s="24"/>
      <c r="B21" s="26"/>
      <c r="C21" s="24"/>
      <c r="D21" s="25"/>
      <c r="E21" s="32" t="str">
        <f aca="false">IF($A21="","",IF($D21="","Sem validade",IF($D21&lt;INT(Parâmetros!$C$4),"Vencido",IF($D21&lt;=INT(Parâmetros!$C$4)+Parâmetros!$C$8,"Vence em breve","Em dia"))))</f>
        <v/>
      </c>
    </row>
    <row r="22" customFormat="false" ht="18" hidden="false" customHeight="true" outlineLevel="0" collapsed="false">
      <c r="A22" s="24"/>
      <c r="B22" s="26"/>
      <c r="C22" s="24"/>
      <c r="D22" s="25"/>
      <c r="E22" s="32" t="str">
        <f aca="false">IF($A22="","",IF($D22="","Sem validade",IF($D22&lt;INT(Parâmetros!$C$4),"Vencido",IF($D22&lt;=INT(Parâmetros!$C$4)+Parâmetros!$C$8,"Vence em breve","Em dia"))))</f>
        <v/>
      </c>
    </row>
    <row r="23" customFormat="false" ht="18" hidden="false" customHeight="true" outlineLevel="0" collapsed="false">
      <c r="A23" s="24"/>
      <c r="B23" s="26"/>
      <c r="C23" s="24"/>
      <c r="D23" s="25"/>
      <c r="E23" s="32" t="str">
        <f aca="false">IF($A23="","",IF($D23="","Sem validade",IF($D23&lt;INT(Parâmetros!$C$4),"Vencido",IF($D23&lt;=INT(Parâmetros!$C$4)+Parâmetros!$C$8,"Vence em breve","Em dia"))))</f>
        <v/>
      </c>
    </row>
    <row r="24" customFormat="false" ht="18" hidden="false" customHeight="true" outlineLevel="0" collapsed="false">
      <c r="A24" s="24"/>
      <c r="B24" s="26"/>
      <c r="C24" s="24"/>
      <c r="D24" s="25"/>
      <c r="E24" s="32" t="str">
        <f aca="false">IF($A24="","",IF($D24="","Sem validade",IF($D24&lt;INT(Parâmetros!$C$4),"Vencido",IF($D24&lt;=INT(Parâmetros!$C$4)+Parâmetros!$C$8,"Vence em breve","Em dia"))))</f>
        <v/>
      </c>
    </row>
    <row r="25" customFormat="false" ht="18" hidden="false" customHeight="true" outlineLevel="0" collapsed="false">
      <c r="A25" s="24"/>
      <c r="B25" s="26"/>
      <c r="C25" s="24"/>
      <c r="D25" s="25"/>
      <c r="E25" s="32" t="str">
        <f aca="false">IF($A25="","",IF($D25="","Sem validade",IF($D25&lt;INT(Parâmetros!$C$4),"Vencido",IF($D25&lt;=INT(Parâmetros!$C$4)+Parâmetros!$C$8,"Vence em breve","Em dia"))))</f>
        <v/>
      </c>
    </row>
    <row r="26" customFormat="false" ht="18" hidden="false" customHeight="true" outlineLevel="0" collapsed="false">
      <c r="A26" s="24"/>
      <c r="B26" s="26"/>
      <c r="C26" s="24"/>
      <c r="D26" s="25"/>
      <c r="E26" s="32" t="str">
        <f aca="false">IF($A26="","",IF($D26="","Sem validade",IF($D26&lt;INT(Parâmetros!$C$4),"Vencido",IF($D26&lt;=INT(Parâmetros!$C$4)+Parâmetros!$C$8,"Vence em breve","Em dia"))))</f>
        <v/>
      </c>
    </row>
    <row r="27" customFormat="false" ht="18" hidden="false" customHeight="true" outlineLevel="0" collapsed="false">
      <c r="A27" s="24"/>
      <c r="B27" s="26"/>
      <c r="C27" s="24"/>
      <c r="D27" s="25"/>
      <c r="E27" s="32" t="str">
        <f aca="false">IF($A27="","",IF($D27="","Sem validade",IF($D27&lt;INT(Parâmetros!$C$4),"Vencido",IF($D27&lt;=INT(Parâmetros!$C$4)+Parâmetros!$C$8,"Vence em breve","Em dia"))))</f>
        <v/>
      </c>
    </row>
    <row r="28" customFormat="false" ht="18" hidden="false" customHeight="true" outlineLevel="0" collapsed="false">
      <c r="A28" s="24"/>
      <c r="B28" s="26"/>
      <c r="C28" s="24"/>
      <c r="D28" s="25"/>
      <c r="E28" s="32" t="str">
        <f aca="false">IF($A28="","",IF($D28="","Sem validade",IF($D28&lt;INT(Parâmetros!$C$4),"Vencido",IF($D28&lt;=INT(Parâmetros!$C$4)+Parâmetros!$C$8,"Vence em breve","Em dia"))))</f>
        <v/>
      </c>
    </row>
    <row r="29" customFormat="false" ht="18" hidden="false" customHeight="true" outlineLevel="0" collapsed="false">
      <c r="A29" s="24"/>
      <c r="B29" s="26"/>
      <c r="C29" s="24"/>
      <c r="D29" s="25"/>
      <c r="E29" s="32" t="str">
        <f aca="false">IF($A29="","",IF($D29="","Sem validade",IF($D29&lt;INT(Parâmetros!$C$4),"Vencido",IF($D29&lt;=INT(Parâmetros!$C$4)+Parâmetros!$C$8,"Vence em breve","Em dia"))))</f>
        <v/>
      </c>
    </row>
    <row r="30" customFormat="false" ht="18" hidden="false" customHeight="true" outlineLevel="0" collapsed="false">
      <c r="A30" s="24"/>
      <c r="B30" s="26"/>
      <c r="C30" s="24"/>
      <c r="D30" s="25"/>
      <c r="E30" s="32" t="str">
        <f aca="false">IF($A30="","",IF($D30="","Sem validade",IF($D30&lt;INT(Parâmetros!$C$4),"Vencido",IF($D30&lt;=INT(Parâmetros!$C$4)+Parâmetros!$C$8,"Vence em breve","Em dia"))))</f>
        <v/>
      </c>
    </row>
    <row r="31" customFormat="false" ht="18" hidden="false" customHeight="true" outlineLevel="0" collapsed="false">
      <c r="A31" s="24"/>
      <c r="B31" s="26"/>
      <c r="C31" s="24"/>
      <c r="D31" s="25"/>
      <c r="E31" s="32" t="str">
        <f aca="false">IF($A31="","",IF($D31="","Sem validade",IF($D31&lt;INT(Parâmetros!$C$4),"Vencido",IF($D31&lt;=INT(Parâmetros!$C$4)+Parâmetros!$C$8,"Vence em breve","Em dia"))))</f>
        <v/>
      </c>
    </row>
    <row r="32" customFormat="false" ht="18" hidden="false" customHeight="true" outlineLevel="0" collapsed="false">
      <c r="A32" s="24"/>
      <c r="B32" s="26"/>
      <c r="C32" s="24"/>
      <c r="D32" s="25"/>
      <c r="E32" s="32" t="str">
        <f aca="false">IF($A32="","",IF($D32="","Sem validade",IF($D32&lt;INT(Parâmetros!$C$4),"Vencido",IF($D32&lt;=INT(Parâmetros!$C$4)+Parâmetros!$C$8,"Vence em breve","Em dia"))))</f>
        <v/>
      </c>
    </row>
    <row r="33" customFormat="false" ht="18" hidden="false" customHeight="true" outlineLevel="0" collapsed="false">
      <c r="A33" s="24"/>
      <c r="B33" s="26"/>
      <c r="C33" s="24"/>
      <c r="D33" s="25"/>
      <c r="E33" s="32" t="str">
        <f aca="false">IF($A33="","",IF($D33="","Sem validade",IF($D33&lt;INT(Parâmetros!$C$4),"Vencido",IF($D33&lt;=INT(Parâmetros!$C$4)+Parâmetros!$C$8,"Vence em breve","Em dia"))))</f>
        <v/>
      </c>
    </row>
    <row r="34" customFormat="false" ht="18" hidden="false" customHeight="true" outlineLevel="0" collapsed="false">
      <c r="A34" s="24"/>
      <c r="B34" s="26"/>
      <c r="C34" s="24"/>
      <c r="D34" s="25"/>
      <c r="E34" s="32" t="str">
        <f aca="false">IF($A34="","",IF($D34="","Sem validade",IF($D34&lt;INT(Parâmetros!$C$4),"Vencido",IF($D34&lt;=INT(Parâmetros!$C$4)+Parâmetros!$C$8,"Vence em breve","Em dia"))))</f>
        <v/>
      </c>
    </row>
    <row r="35" customFormat="false" ht="18" hidden="false" customHeight="true" outlineLevel="0" collapsed="false">
      <c r="A35" s="24"/>
      <c r="B35" s="26"/>
      <c r="C35" s="24"/>
      <c r="D35" s="25"/>
      <c r="E35" s="32" t="str">
        <f aca="false">IF($A35="","",IF($D35="","Sem validade",IF($D35&lt;INT(Parâmetros!$C$4),"Vencido",IF($D35&lt;=INT(Parâmetros!$C$4)+Parâmetros!$C$8,"Vence em breve","Em dia"))))</f>
        <v/>
      </c>
    </row>
    <row r="36" customFormat="false" ht="18" hidden="false" customHeight="true" outlineLevel="0" collapsed="false">
      <c r="A36" s="24"/>
      <c r="B36" s="26"/>
      <c r="C36" s="24"/>
      <c r="D36" s="25"/>
      <c r="E36" s="32" t="str">
        <f aca="false">IF($A36="","",IF($D36="","Sem validade",IF($D36&lt;INT(Parâmetros!$C$4),"Vencido",IF($D36&lt;=INT(Parâmetros!$C$4)+Parâmetros!$C$8,"Vence em breve","Em dia"))))</f>
        <v/>
      </c>
    </row>
    <row r="37" customFormat="false" ht="18" hidden="false" customHeight="true" outlineLevel="0" collapsed="false">
      <c r="A37" s="24"/>
      <c r="B37" s="26"/>
      <c r="C37" s="24"/>
      <c r="D37" s="25"/>
      <c r="E37" s="32" t="str">
        <f aca="false">IF($A37="","",IF($D37="","Sem validade",IF($D37&lt;INT(Parâmetros!$C$4),"Vencido",IF($D37&lt;=INT(Parâmetros!$C$4)+Parâmetros!$C$8,"Vence em breve","Em dia"))))</f>
        <v/>
      </c>
    </row>
    <row r="38" customFormat="false" ht="18" hidden="false" customHeight="true" outlineLevel="0" collapsed="false">
      <c r="A38" s="24"/>
      <c r="B38" s="26"/>
      <c r="C38" s="24"/>
      <c r="D38" s="25"/>
      <c r="E38" s="32" t="str">
        <f aca="false">IF($A38="","",IF($D38="","Sem validade",IF($D38&lt;INT(Parâmetros!$C$4),"Vencido",IF($D38&lt;=INT(Parâmetros!$C$4)+Parâmetros!$C$8,"Vence em breve","Em dia"))))</f>
        <v/>
      </c>
    </row>
    <row r="39" customFormat="false" ht="18" hidden="false" customHeight="true" outlineLevel="0" collapsed="false">
      <c r="A39" s="24"/>
      <c r="B39" s="26"/>
      <c r="C39" s="24"/>
      <c r="D39" s="25"/>
      <c r="E39" s="32" t="str">
        <f aca="false">IF($A39="","",IF($D39="","Sem validade",IF($D39&lt;INT(Parâmetros!$C$4),"Vencido",IF($D39&lt;=INT(Parâmetros!$C$4)+Parâmetros!$C$8,"Vence em breve","Em dia"))))</f>
        <v/>
      </c>
    </row>
    <row r="40" customFormat="false" ht="18" hidden="false" customHeight="true" outlineLevel="0" collapsed="false">
      <c r="A40" s="24"/>
      <c r="B40" s="26"/>
      <c r="C40" s="24"/>
      <c r="D40" s="25"/>
      <c r="E40" s="32" t="str">
        <f aca="false">IF($A40="","",IF($D40="","Sem validade",IF($D40&lt;INT(Parâmetros!$C$4),"Vencido",IF($D40&lt;=INT(Parâmetros!$C$4)+Parâmetros!$C$8,"Vence em breve","Em dia"))))</f>
        <v/>
      </c>
    </row>
    <row r="41" customFormat="false" ht="18" hidden="false" customHeight="true" outlineLevel="0" collapsed="false">
      <c r="A41" s="24"/>
      <c r="B41" s="26"/>
      <c r="C41" s="24"/>
      <c r="D41" s="25"/>
      <c r="E41" s="32" t="str">
        <f aca="false">IF($A41="","",IF($D41="","Sem validade",IF($D41&lt;INT(Parâmetros!$C$4),"Vencido",IF($D41&lt;=INT(Parâmetros!$C$4)+Parâmetros!$C$8,"Vence em breve","Em dia"))))</f>
        <v/>
      </c>
    </row>
    <row r="42" customFormat="false" ht="18" hidden="false" customHeight="true" outlineLevel="0" collapsed="false">
      <c r="A42" s="24"/>
      <c r="B42" s="26"/>
      <c r="C42" s="24"/>
      <c r="D42" s="25"/>
      <c r="E42" s="32" t="str">
        <f aca="false">IF($A42="","",IF($D42="","Sem validade",IF($D42&lt;INT(Parâmetros!$C$4),"Vencido",IF($D42&lt;=INT(Parâmetros!$C$4)+Parâmetros!$C$8,"Vence em breve","Em dia"))))</f>
        <v/>
      </c>
    </row>
    <row r="43" customFormat="false" ht="18" hidden="false" customHeight="true" outlineLevel="0" collapsed="false">
      <c r="A43" s="24"/>
      <c r="B43" s="26"/>
      <c r="C43" s="24"/>
      <c r="D43" s="25"/>
      <c r="E43" s="32" t="str">
        <f aca="false">IF($A43="","",IF($D43="","Sem validade",IF($D43&lt;INT(Parâmetros!$C$4),"Vencido",IF($D43&lt;=INT(Parâmetros!$C$4)+Parâmetros!$C$8,"Vence em breve","Em dia"))))</f>
        <v/>
      </c>
    </row>
    <row r="44" customFormat="false" ht="18" hidden="false" customHeight="true" outlineLevel="0" collapsed="false">
      <c r="A44" s="24"/>
      <c r="B44" s="26"/>
      <c r="C44" s="24"/>
      <c r="D44" s="25"/>
      <c r="E44" s="32" t="str">
        <f aca="false">IF($A44="","",IF($D44="","Sem validade",IF($D44&lt;INT(Parâmetros!$C$4),"Vencido",IF($D44&lt;=INT(Parâmetros!$C$4)+Parâmetros!$C$8,"Vence em breve","Em dia"))))</f>
        <v/>
      </c>
    </row>
    <row r="45" customFormat="false" ht="18" hidden="false" customHeight="true" outlineLevel="0" collapsed="false">
      <c r="A45" s="24"/>
      <c r="B45" s="26"/>
      <c r="C45" s="24"/>
      <c r="D45" s="25"/>
      <c r="E45" s="32" t="str">
        <f aca="false">IF($A45="","",IF($D45="","Sem validade",IF($D45&lt;INT(Parâmetros!$C$4),"Vencido",IF($D45&lt;=INT(Parâmetros!$C$4)+Parâmetros!$C$8,"Vence em breve","Em dia"))))</f>
        <v/>
      </c>
    </row>
    <row r="46" customFormat="false" ht="18" hidden="false" customHeight="true" outlineLevel="0" collapsed="false">
      <c r="A46" s="24"/>
      <c r="B46" s="26"/>
      <c r="C46" s="24"/>
      <c r="D46" s="25"/>
      <c r="E46" s="32" t="str">
        <f aca="false">IF($A46="","",IF($D46="","Sem validade",IF($D46&lt;INT(Parâmetros!$C$4),"Vencido",IF($D46&lt;=INT(Parâmetros!$C$4)+Parâmetros!$C$8,"Vence em breve","Em dia"))))</f>
        <v/>
      </c>
    </row>
    <row r="47" customFormat="false" ht="18" hidden="false" customHeight="true" outlineLevel="0" collapsed="false">
      <c r="A47" s="24"/>
      <c r="B47" s="26"/>
      <c r="C47" s="24"/>
      <c r="D47" s="25"/>
      <c r="E47" s="32" t="str">
        <f aca="false">IF($A47="","",IF($D47="","Sem validade",IF($D47&lt;INT(Parâmetros!$C$4),"Vencido",IF($D47&lt;=INT(Parâmetros!$C$4)+Parâmetros!$C$8,"Vence em breve","Em dia"))))</f>
        <v/>
      </c>
    </row>
    <row r="48" customFormat="false" ht="18" hidden="false" customHeight="true" outlineLevel="0" collapsed="false">
      <c r="A48" s="24"/>
      <c r="B48" s="26"/>
      <c r="C48" s="24"/>
      <c r="D48" s="25"/>
      <c r="E48" s="32" t="str">
        <f aca="false">IF($A48="","",IF($D48="","Sem validade",IF($D48&lt;INT(Parâmetros!$C$4),"Vencido",IF($D48&lt;=INT(Parâmetros!$C$4)+Parâmetros!$C$8,"Vence em breve","Em dia"))))</f>
        <v/>
      </c>
    </row>
    <row r="49" customFormat="false" ht="18" hidden="false" customHeight="true" outlineLevel="0" collapsed="false">
      <c r="A49" s="24"/>
      <c r="B49" s="26"/>
      <c r="C49" s="24"/>
      <c r="D49" s="25"/>
      <c r="E49" s="32" t="str">
        <f aca="false">IF($A49="","",IF($D49="","Sem validade",IF($D49&lt;INT(Parâmetros!$C$4),"Vencido",IF($D49&lt;=INT(Parâmetros!$C$4)+Parâmetros!$C$8,"Vence em breve","Em dia"))))</f>
        <v/>
      </c>
    </row>
    <row r="50" customFormat="false" ht="18" hidden="false" customHeight="true" outlineLevel="0" collapsed="false">
      <c r="A50" s="24"/>
      <c r="B50" s="26"/>
      <c r="C50" s="24"/>
      <c r="D50" s="25"/>
      <c r="E50" s="32" t="str">
        <f aca="false">IF($A50="","",IF($D50="","Sem validade",IF($D50&lt;INT(Parâmetros!$C$4),"Vencido",IF($D50&lt;=INT(Parâmetros!$C$4)+Parâmetros!$C$8,"Vence em breve","Em dia"))))</f>
        <v/>
      </c>
    </row>
    <row r="51" customFormat="false" ht="18" hidden="false" customHeight="true" outlineLevel="0" collapsed="false">
      <c r="A51" s="24"/>
      <c r="B51" s="26"/>
      <c r="C51" s="24"/>
      <c r="D51" s="25"/>
      <c r="E51" s="32" t="str">
        <f aca="false">IF($A51="","",IF($D51="","Sem validade",IF($D51&lt;INT(Parâmetros!$C$4),"Vencido",IF($D51&lt;=INT(Parâmetros!$C$4)+Parâmetros!$C$8,"Vence em breve","Em dia"))))</f>
        <v/>
      </c>
    </row>
    <row r="52" customFormat="false" ht="18" hidden="false" customHeight="true" outlineLevel="0" collapsed="false">
      <c r="A52" s="24"/>
      <c r="B52" s="26"/>
      <c r="C52" s="24"/>
      <c r="D52" s="25"/>
      <c r="E52" s="32" t="str">
        <f aca="false">IF($A52="","",IF($D52="","Sem validade",IF($D52&lt;INT(Parâmetros!$C$4),"Vencido",IF($D52&lt;=INT(Parâmetros!$C$4)+Parâmetros!$C$8,"Vence em breve","Em dia"))))</f>
        <v/>
      </c>
    </row>
    <row r="53" customFormat="false" ht="18" hidden="false" customHeight="true" outlineLevel="0" collapsed="false">
      <c r="A53" s="24"/>
      <c r="B53" s="26"/>
      <c r="C53" s="24"/>
      <c r="D53" s="25"/>
      <c r="E53" s="32" t="str">
        <f aca="false">IF($A53="","",IF($D53="","Sem validade",IF($D53&lt;INT(Parâmetros!$C$4),"Vencido",IF($D53&lt;=INT(Parâmetros!$C$4)+Parâmetros!$C$8,"Vence em breve","Em dia"))))</f>
        <v/>
      </c>
    </row>
    <row r="54" customFormat="false" ht="18" hidden="false" customHeight="true" outlineLevel="0" collapsed="false">
      <c r="A54" s="24"/>
      <c r="B54" s="26"/>
      <c r="C54" s="24"/>
      <c r="D54" s="25"/>
      <c r="E54" s="32" t="str">
        <f aca="false">IF($A54="","",IF($D54="","Sem validade",IF($D54&lt;INT(Parâmetros!$C$4),"Vencido",IF($D54&lt;=INT(Parâmetros!$C$4)+Parâmetros!$C$8,"Vence em breve","Em dia"))))</f>
        <v/>
      </c>
    </row>
    <row r="55" customFormat="false" ht="18" hidden="false" customHeight="true" outlineLevel="0" collapsed="false">
      <c r="A55" s="24"/>
      <c r="B55" s="26"/>
      <c r="C55" s="24"/>
      <c r="D55" s="25"/>
      <c r="E55" s="32" t="str">
        <f aca="false">IF($A55="","",IF($D55="","Sem validade",IF($D55&lt;INT(Parâmetros!$C$4),"Vencido",IF($D55&lt;=INT(Parâmetros!$C$4)+Parâmetros!$C$8,"Vence em breve","Em dia"))))</f>
        <v/>
      </c>
    </row>
    <row r="56" customFormat="false" ht="18" hidden="false" customHeight="true" outlineLevel="0" collapsed="false">
      <c r="A56" s="24"/>
      <c r="B56" s="26"/>
      <c r="C56" s="24"/>
      <c r="D56" s="25"/>
      <c r="E56" s="32" t="str">
        <f aca="false">IF($A56="","",IF($D56="","Sem validade",IF($D56&lt;INT(Parâmetros!$C$4),"Vencido",IF($D56&lt;=INT(Parâmetros!$C$4)+Parâmetros!$C$8,"Vence em breve","Em dia"))))</f>
        <v/>
      </c>
    </row>
    <row r="57" customFormat="false" ht="18" hidden="false" customHeight="true" outlineLevel="0" collapsed="false">
      <c r="A57" s="24"/>
      <c r="B57" s="26"/>
      <c r="C57" s="24"/>
      <c r="D57" s="25"/>
      <c r="E57" s="32" t="str">
        <f aca="false">IF($A57="","",IF($D57="","Sem validade",IF($D57&lt;INT(Parâmetros!$C$4),"Vencido",IF($D57&lt;=INT(Parâmetros!$C$4)+Parâmetros!$C$8,"Vence em breve","Em dia"))))</f>
        <v/>
      </c>
    </row>
    <row r="58" customFormat="false" ht="18" hidden="false" customHeight="true" outlineLevel="0" collapsed="false">
      <c r="A58" s="24"/>
      <c r="B58" s="26"/>
      <c r="C58" s="24"/>
      <c r="D58" s="25"/>
      <c r="E58" s="32" t="str">
        <f aca="false">IF($A58="","",IF($D58="","Sem validade",IF($D58&lt;INT(Parâmetros!$C$4),"Vencido",IF($D58&lt;=INT(Parâmetros!$C$4)+Parâmetros!$C$8,"Vence em breve","Em dia"))))</f>
        <v/>
      </c>
    </row>
    <row r="59" customFormat="false" ht="18" hidden="false" customHeight="true" outlineLevel="0" collapsed="false">
      <c r="A59" s="24"/>
      <c r="B59" s="26"/>
      <c r="C59" s="24"/>
      <c r="D59" s="25"/>
      <c r="E59" s="32" t="str">
        <f aca="false">IF($A59="","",IF($D59="","Sem validade",IF($D59&lt;INT(Parâmetros!$C$4),"Vencido",IF($D59&lt;=INT(Parâmetros!$C$4)+Parâmetros!$C$8,"Vence em breve","Em dia"))))</f>
        <v/>
      </c>
    </row>
    <row r="60" customFormat="false" ht="18" hidden="false" customHeight="true" outlineLevel="0" collapsed="false">
      <c r="A60" s="24"/>
      <c r="B60" s="26"/>
      <c r="C60" s="24"/>
      <c r="D60" s="25"/>
      <c r="E60" s="32" t="str">
        <f aca="false">IF($A60="","",IF($D60="","Sem validade",IF($D60&lt;INT(Parâmetros!$C$4),"Vencido",IF($D60&lt;=INT(Parâmetros!$C$4)+Parâmetros!$C$8,"Vence em breve","Em dia"))))</f>
        <v/>
      </c>
    </row>
    <row r="61" customFormat="false" ht="18" hidden="false" customHeight="true" outlineLevel="0" collapsed="false">
      <c r="A61" s="24"/>
      <c r="B61" s="26"/>
      <c r="C61" s="24"/>
      <c r="D61" s="25"/>
      <c r="E61" s="32" t="str">
        <f aca="false">IF($A61="","",IF($D61="","Sem validade",IF($D61&lt;INT(Parâmetros!$C$4),"Vencido",IF($D61&lt;=INT(Parâmetros!$C$4)+Parâmetros!$C$8,"Vence em breve","Em dia"))))</f>
        <v/>
      </c>
    </row>
    <row r="62" customFormat="false" ht="18" hidden="false" customHeight="true" outlineLevel="0" collapsed="false">
      <c r="A62" s="24"/>
      <c r="B62" s="26"/>
      <c r="C62" s="24"/>
      <c r="D62" s="25"/>
      <c r="E62" s="32" t="str">
        <f aca="false">IF($A62="","",IF($D62="","Sem validade",IF($D62&lt;INT(Parâmetros!$C$4),"Vencido",IF($D62&lt;=INT(Parâmetros!$C$4)+Parâmetros!$C$8,"Vence em breve","Em dia"))))</f>
        <v/>
      </c>
    </row>
    <row r="63" customFormat="false" ht="18" hidden="false" customHeight="true" outlineLevel="0" collapsed="false">
      <c r="A63" s="24"/>
      <c r="B63" s="26"/>
      <c r="C63" s="24"/>
      <c r="D63" s="25"/>
      <c r="E63" s="32" t="str">
        <f aca="false">IF($A63="","",IF($D63="","Sem validade",IF($D63&lt;INT(Parâmetros!$C$4),"Vencido",IF($D63&lt;=INT(Parâmetros!$C$4)+Parâmetros!$C$8,"Vence em breve","Em dia"))))</f>
        <v/>
      </c>
    </row>
    <row r="64" customFormat="false" ht="18" hidden="false" customHeight="true" outlineLevel="0" collapsed="false">
      <c r="A64" s="24"/>
      <c r="B64" s="26"/>
      <c r="C64" s="24"/>
      <c r="D64" s="25"/>
      <c r="E64" s="32" t="str">
        <f aca="false">IF($A64="","",IF($D64="","Sem validade",IF($D64&lt;INT(Parâmetros!$C$4),"Vencido",IF($D64&lt;=INT(Parâmetros!$C$4)+Parâmetros!$C$8,"Vence em breve","Em dia"))))</f>
        <v/>
      </c>
    </row>
    <row r="65" customFormat="false" ht="18" hidden="false" customHeight="true" outlineLevel="0" collapsed="false">
      <c r="A65" s="24"/>
      <c r="B65" s="26"/>
      <c r="C65" s="24"/>
      <c r="D65" s="25"/>
      <c r="E65" s="32" t="str">
        <f aca="false">IF($A65="","",IF($D65="","Sem validade",IF($D65&lt;INT(Parâmetros!$C$4),"Vencido",IF($D65&lt;=INT(Parâmetros!$C$4)+Parâmetros!$C$8,"Vence em breve","Em dia"))))</f>
        <v/>
      </c>
    </row>
    <row r="66" customFormat="false" ht="18" hidden="false" customHeight="true" outlineLevel="0" collapsed="false">
      <c r="A66" s="24"/>
      <c r="B66" s="26"/>
      <c r="C66" s="24"/>
      <c r="D66" s="25"/>
      <c r="E66" s="32" t="str">
        <f aca="false">IF($A66="","",IF($D66="","Sem validade",IF($D66&lt;INT(Parâmetros!$C$4),"Vencido",IF($D66&lt;=INT(Parâmetros!$C$4)+Parâmetros!$C$8,"Vence em breve","Em dia"))))</f>
        <v/>
      </c>
    </row>
    <row r="67" customFormat="false" ht="18" hidden="false" customHeight="true" outlineLevel="0" collapsed="false">
      <c r="A67" s="24"/>
      <c r="B67" s="26"/>
      <c r="C67" s="24"/>
      <c r="D67" s="25"/>
      <c r="E67" s="32" t="str">
        <f aca="false">IF($A67="","",IF($D67="","Sem validade",IF($D67&lt;INT(Parâmetros!$C$4),"Vencido",IF($D67&lt;=INT(Parâmetros!$C$4)+Parâmetros!$C$8,"Vence em breve","Em dia"))))</f>
        <v/>
      </c>
    </row>
    <row r="68" customFormat="false" ht="18" hidden="false" customHeight="true" outlineLevel="0" collapsed="false">
      <c r="A68" s="24"/>
      <c r="B68" s="26"/>
      <c r="C68" s="24"/>
      <c r="D68" s="25"/>
      <c r="E68" s="32" t="str">
        <f aca="false">IF($A68="","",IF($D68="","Sem validade",IF($D68&lt;INT(Parâmetros!$C$4),"Vencido",IF($D68&lt;=INT(Parâmetros!$C$4)+Parâmetros!$C$8,"Vence em breve","Em dia"))))</f>
        <v/>
      </c>
    </row>
    <row r="69" customFormat="false" ht="18" hidden="false" customHeight="true" outlineLevel="0" collapsed="false">
      <c r="A69" s="24"/>
      <c r="B69" s="26"/>
      <c r="C69" s="24"/>
      <c r="D69" s="25"/>
      <c r="E69" s="32" t="str">
        <f aca="false">IF($A69="","",IF($D69="","Sem validade",IF($D69&lt;INT(Parâmetros!$C$4),"Vencido",IF($D69&lt;=INT(Parâmetros!$C$4)+Parâmetros!$C$8,"Vence em breve","Em dia"))))</f>
        <v/>
      </c>
    </row>
    <row r="70" customFormat="false" ht="18" hidden="false" customHeight="true" outlineLevel="0" collapsed="false">
      <c r="A70" s="24"/>
      <c r="B70" s="26"/>
      <c r="C70" s="24"/>
      <c r="D70" s="25"/>
      <c r="E70" s="32" t="str">
        <f aca="false">IF($A70="","",IF($D70="","Sem validade",IF($D70&lt;INT(Parâmetros!$C$4),"Vencido",IF($D70&lt;=INT(Parâmetros!$C$4)+Parâmetros!$C$8,"Vence em breve","Em dia"))))</f>
        <v/>
      </c>
    </row>
    <row r="71" customFormat="false" ht="18" hidden="false" customHeight="true" outlineLevel="0" collapsed="false">
      <c r="A71" s="24"/>
      <c r="B71" s="26"/>
      <c r="C71" s="24"/>
      <c r="D71" s="25"/>
      <c r="E71" s="32" t="str">
        <f aca="false">IF($A71="","",IF($D71="","Sem validade",IF($D71&lt;INT(Parâmetros!$C$4),"Vencido",IF($D71&lt;=INT(Parâmetros!$C$4)+Parâmetros!$C$8,"Vence em breve","Em dia"))))</f>
        <v/>
      </c>
    </row>
    <row r="72" customFormat="false" ht="18" hidden="false" customHeight="true" outlineLevel="0" collapsed="false">
      <c r="A72" s="24"/>
      <c r="B72" s="26"/>
      <c r="C72" s="24"/>
      <c r="D72" s="25"/>
      <c r="E72" s="32" t="str">
        <f aca="false">IF($A72="","",IF($D72="","Sem validade",IF($D72&lt;INT(Parâmetros!$C$4),"Vencido",IF($D72&lt;=INT(Parâmetros!$C$4)+Parâmetros!$C$8,"Vence em breve","Em dia"))))</f>
        <v/>
      </c>
    </row>
    <row r="73" customFormat="false" ht="18" hidden="false" customHeight="true" outlineLevel="0" collapsed="false">
      <c r="A73" s="24"/>
      <c r="B73" s="26"/>
      <c r="C73" s="24"/>
      <c r="D73" s="25"/>
      <c r="E73" s="32" t="str">
        <f aca="false">IF($A73="","",IF($D73="","Sem validade",IF($D73&lt;INT(Parâmetros!$C$4),"Vencido",IF($D73&lt;=INT(Parâmetros!$C$4)+Parâmetros!$C$8,"Vence em breve","Em dia"))))</f>
        <v/>
      </c>
    </row>
    <row r="74" customFormat="false" ht="18" hidden="false" customHeight="true" outlineLevel="0" collapsed="false">
      <c r="A74" s="24"/>
      <c r="B74" s="26"/>
      <c r="C74" s="24"/>
      <c r="D74" s="25"/>
      <c r="E74" s="32" t="str">
        <f aca="false">IF($A74="","",IF($D74="","Sem validade",IF($D74&lt;INT(Parâmetros!$C$4),"Vencido",IF($D74&lt;=INT(Parâmetros!$C$4)+Parâmetros!$C$8,"Vence em breve","Em dia"))))</f>
        <v/>
      </c>
    </row>
    <row r="75" customFormat="false" ht="18" hidden="false" customHeight="true" outlineLevel="0" collapsed="false">
      <c r="A75" s="24"/>
      <c r="B75" s="26"/>
      <c r="C75" s="24"/>
      <c r="D75" s="25"/>
      <c r="E75" s="32" t="str">
        <f aca="false">IF($A75="","",IF($D75="","Sem validade",IF($D75&lt;INT(Parâmetros!$C$4),"Vencido",IF($D75&lt;=INT(Parâmetros!$C$4)+Parâmetros!$C$8,"Vence em breve","Em dia"))))</f>
        <v/>
      </c>
    </row>
    <row r="76" customFormat="false" ht="18" hidden="false" customHeight="true" outlineLevel="0" collapsed="false">
      <c r="A76" s="24"/>
      <c r="B76" s="26"/>
      <c r="C76" s="24"/>
      <c r="D76" s="25"/>
      <c r="E76" s="32" t="str">
        <f aca="false">IF($A76="","",IF($D76="","Sem validade",IF($D76&lt;INT(Parâmetros!$C$4),"Vencido",IF($D76&lt;=INT(Parâmetros!$C$4)+Parâmetros!$C$8,"Vence em breve","Em dia"))))</f>
        <v/>
      </c>
    </row>
    <row r="77" customFormat="false" ht="18" hidden="false" customHeight="true" outlineLevel="0" collapsed="false">
      <c r="A77" s="24"/>
      <c r="B77" s="26"/>
      <c r="C77" s="24"/>
      <c r="D77" s="25"/>
      <c r="E77" s="32" t="str">
        <f aca="false">IF($A77="","",IF($D77="","Sem validade",IF($D77&lt;INT(Parâmetros!$C$4),"Vencido",IF($D77&lt;=INT(Parâmetros!$C$4)+Parâmetros!$C$8,"Vence em breve","Em dia"))))</f>
        <v/>
      </c>
    </row>
    <row r="78" customFormat="false" ht="18" hidden="false" customHeight="true" outlineLevel="0" collapsed="false">
      <c r="A78" s="24"/>
      <c r="B78" s="26"/>
      <c r="C78" s="24"/>
      <c r="D78" s="25"/>
      <c r="E78" s="32" t="str">
        <f aca="false">IF($A78="","",IF($D78="","Sem validade",IF($D78&lt;INT(Parâmetros!$C$4),"Vencido",IF($D78&lt;=INT(Parâmetros!$C$4)+Parâmetros!$C$8,"Vence em breve","Em dia"))))</f>
        <v/>
      </c>
    </row>
    <row r="79" customFormat="false" ht="18" hidden="false" customHeight="true" outlineLevel="0" collapsed="false">
      <c r="A79" s="24"/>
      <c r="B79" s="26"/>
      <c r="C79" s="24"/>
      <c r="D79" s="25"/>
      <c r="E79" s="32" t="str">
        <f aca="false">IF($A79="","",IF($D79="","Sem validade",IF($D79&lt;INT(Parâmetros!$C$4),"Vencido",IF($D79&lt;=INT(Parâmetros!$C$4)+Parâmetros!$C$8,"Vence em breve","Em dia"))))</f>
        <v/>
      </c>
    </row>
    <row r="80" customFormat="false" ht="18" hidden="false" customHeight="true" outlineLevel="0" collapsed="false">
      <c r="A80" s="24"/>
      <c r="B80" s="26"/>
      <c r="C80" s="24"/>
      <c r="D80" s="25"/>
      <c r="E80" s="32" t="str">
        <f aca="false">IF($A80="","",IF($D80="","Sem validade",IF($D80&lt;INT(Parâmetros!$C$4),"Vencido",IF($D80&lt;=INT(Parâmetros!$C$4)+Parâmetros!$C$8,"Vence em breve","Em dia"))))</f>
        <v/>
      </c>
    </row>
    <row r="81" customFormat="false" ht="18" hidden="false" customHeight="true" outlineLevel="0" collapsed="false">
      <c r="A81" s="24"/>
      <c r="B81" s="26"/>
      <c r="C81" s="24"/>
      <c r="D81" s="25"/>
      <c r="E81" s="32" t="str">
        <f aca="false">IF($A81="","",IF($D81="","Sem validade",IF($D81&lt;INT(Parâmetros!$C$4),"Vencido",IF($D81&lt;=INT(Parâmetros!$C$4)+Parâmetros!$C$8,"Vence em breve","Em dia"))))</f>
        <v/>
      </c>
    </row>
    <row r="82" customFormat="false" ht="18" hidden="false" customHeight="true" outlineLevel="0" collapsed="false">
      <c r="A82" s="24"/>
      <c r="B82" s="26"/>
      <c r="C82" s="24"/>
      <c r="D82" s="25"/>
      <c r="E82" s="32" t="str">
        <f aca="false">IF($A82="","",IF($D82="","Sem validade",IF($D82&lt;INT(Parâmetros!$C$4),"Vencido",IF($D82&lt;=INT(Parâmetros!$C$4)+Parâmetros!$C$8,"Vence em breve","Em dia"))))</f>
        <v/>
      </c>
    </row>
    <row r="83" customFormat="false" ht="18" hidden="false" customHeight="true" outlineLevel="0" collapsed="false">
      <c r="A83" s="24"/>
      <c r="B83" s="26"/>
      <c r="C83" s="24"/>
      <c r="D83" s="25"/>
      <c r="E83" s="32" t="str">
        <f aca="false">IF($A83="","",IF($D83="","Sem validade",IF($D83&lt;INT(Parâmetros!$C$4),"Vencido",IF($D83&lt;=INT(Parâmetros!$C$4)+Parâmetros!$C$8,"Vence em breve","Em dia"))))</f>
        <v/>
      </c>
    </row>
    <row r="84" customFormat="false" ht="18" hidden="false" customHeight="true" outlineLevel="0" collapsed="false">
      <c r="A84" s="24"/>
      <c r="B84" s="26"/>
      <c r="C84" s="24"/>
      <c r="D84" s="25"/>
      <c r="E84" s="32" t="str">
        <f aca="false">IF($A84="","",IF($D84="","Sem validade",IF($D84&lt;INT(Parâmetros!$C$4),"Vencido",IF($D84&lt;=INT(Parâmetros!$C$4)+Parâmetros!$C$8,"Vence em breve","Em dia"))))</f>
        <v/>
      </c>
    </row>
    <row r="85" customFormat="false" ht="18" hidden="false" customHeight="true" outlineLevel="0" collapsed="false">
      <c r="A85" s="24"/>
      <c r="B85" s="26"/>
      <c r="C85" s="24"/>
      <c r="D85" s="25"/>
      <c r="E85" s="32" t="str">
        <f aca="false">IF($A85="","",IF($D85="","Sem validade",IF($D85&lt;INT(Parâmetros!$C$4),"Vencido",IF($D85&lt;=INT(Parâmetros!$C$4)+Parâmetros!$C$8,"Vence em breve","Em dia"))))</f>
        <v/>
      </c>
    </row>
    <row r="86" customFormat="false" ht="18" hidden="false" customHeight="true" outlineLevel="0" collapsed="false">
      <c r="A86" s="24"/>
      <c r="B86" s="26"/>
      <c r="C86" s="24"/>
      <c r="D86" s="25"/>
      <c r="E86" s="32" t="str">
        <f aca="false">IF($A86="","",IF($D86="","Sem validade",IF($D86&lt;INT(Parâmetros!$C$4),"Vencido",IF($D86&lt;=INT(Parâmetros!$C$4)+Parâmetros!$C$8,"Vence em breve","Em dia"))))</f>
        <v/>
      </c>
    </row>
    <row r="87" customFormat="false" ht="18" hidden="false" customHeight="true" outlineLevel="0" collapsed="false">
      <c r="A87" s="24"/>
      <c r="B87" s="26"/>
      <c r="C87" s="24"/>
      <c r="D87" s="25"/>
      <c r="E87" s="32" t="str">
        <f aca="false">IF($A87="","",IF($D87="","Sem validade",IF($D87&lt;INT(Parâmetros!$C$4),"Vencido",IF($D87&lt;=INT(Parâmetros!$C$4)+Parâmetros!$C$8,"Vence em breve","Em dia"))))</f>
        <v/>
      </c>
    </row>
    <row r="88" customFormat="false" ht="18" hidden="false" customHeight="true" outlineLevel="0" collapsed="false">
      <c r="A88" s="24"/>
      <c r="B88" s="26"/>
      <c r="C88" s="24"/>
      <c r="D88" s="25"/>
      <c r="E88" s="32" t="str">
        <f aca="false">IF($A88="","",IF($D88="","Sem validade",IF($D88&lt;INT(Parâmetros!$C$4),"Vencido",IF($D88&lt;=INT(Parâmetros!$C$4)+Parâmetros!$C$8,"Vence em breve","Em dia"))))</f>
        <v/>
      </c>
    </row>
    <row r="89" customFormat="false" ht="18" hidden="false" customHeight="true" outlineLevel="0" collapsed="false">
      <c r="A89" s="24"/>
      <c r="B89" s="26"/>
      <c r="C89" s="24"/>
      <c r="D89" s="25"/>
      <c r="E89" s="32" t="str">
        <f aca="false">IF($A89="","",IF($D89="","Sem validade",IF($D89&lt;INT(Parâmetros!$C$4),"Vencido",IF($D89&lt;=INT(Parâmetros!$C$4)+Parâmetros!$C$8,"Vence em breve","Em dia"))))</f>
        <v/>
      </c>
    </row>
    <row r="90" customFormat="false" ht="18" hidden="false" customHeight="true" outlineLevel="0" collapsed="false">
      <c r="A90" s="24"/>
      <c r="B90" s="26"/>
      <c r="C90" s="24"/>
      <c r="D90" s="25"/>
      <c r="E90" s="32" t="str">
        <f aca="false">IF($A90="","",IF($D90="","Sem validade",IF($D90&lt;INT(Parâmetros!$C$4),"Vencido",IF($D90&lt;=INT(Parâmetros!$C$4)+Parâmetros!$C$8,"Vence em breve","Em dia"))))</f>
        <v/>
      </c>
    </row>
    <row r="91" customFormat="false" ht="18" hidden="false" customHeight="true" outlineLevel="0" collapsed="false">
      <c r="A91" s="24"/>
      <c r="B91" s="26"/>
      <c r="C91" s="24"/>
      <c r="D91" s="25"/>
      <c r="E91" s="32" t="str">
        <f aca="false">IF($A91="","",IF($D91="","Sem validade",IF($D91&lt;INT(Parâmetros!$C$4),"Vencido",IF($D91&lt;=INT(Parâmetros!$C$4)+Parâmetros!$C$8,"Vence em breve","Em dia"))))</f>
        <v/>
      </c>
    </row>
    <row r="92" customFormat="false" ht="18" hidden="false" customHeight="true" outlineLevel="0" collapsed="false">
      <c r="A92" s="24"/>
      <c r="B92" s="26"/>
      <c r="C92" s="24"/>
      <c r="D92" s="25"/>
      <c r="E92" s="32" t="str">
        <f aca="false">IF($A92="","",IF($D92="","Sem validade",IF($D92&lt;INT(Parâmetros!$C$4),"Vencido",IF($D92&lt;=INT(Parâmetros!$C$4)+Parâmetros!$C$8,"Vence em breve","Em dia"))))</f>
        <v/>
      </c>
    </row>
    <row r="93" customFormat="false" ht="18" hidden="false" customHeight="true" outlineLevel="0" collapsed="false">
      <c r="A93" s="24"/>
      <c r="B93" s="26"/>
      <c r="C93" s="24"/>
      <c r="D93" s="25"/>
      <c r="E93" s="32" t="str">
        <f aca="false">IF($A93="","",IF($D93="","Sem validade",IF($D93&lt;INT(Parâmetros!$C$4),"Vencido",IF($D93&lt;=INT(Parâmetros!$C$4)+Parâmetros!$C$8,"Vence em breve","Em dia"))))</f>
        <v/>
      </c>
    </row>
    <row r="94" customFormat="false" ht="18" hidden="false" customHeight="true" outlineLevel="0" collapsed="false">
      <c r="A94" s="24"/>
      <c r="B94" s="26"/>
      <c r="C94" s="24"/>
      <c r="D94" s="25"/>
      <c r="E94" s="32" t="str">
        <f aca="false">IF($A94="","",IF($D94="","Sem validade",IF($D94&lt;INT(Parâmetros!$C$4),"Vencido",IF($D94&lt;=INT(Parâmetros!$C$4)+Parâmetros!$C$8,"Vence em breve","Em dia"))))</f>
        <v/>
      </c>
    </row>
    <row r="95" customFormat="false" ht="18" hidden="false" customHeight="true" outlineLevel="0" collapsed="false">
      <c r="A95" s="24"/>
      <c r="B95" s="26"/>
      <c r="C95" s="24"/>
      <c r="D95" s="25"/>
      <c r="E95" s="32" t="str">
        <f aca="false">IF($A95="","",IF($D95="","Sem validade",IF($D95&lt;INT(Parâmetros!$C$4),"Vencido",IF($D95&lt;=INT(Parâmetros!$C$4)+Parâmetros!$C$8,"Vence em breve","Em dia"))))</f>
        <v/>
      </c>
    </row>
    <row r="96" customFormat="false" ht="18" hidden="false" customHeight="true" outlineLevel="0" collapsed="false">
      <c r="A96" s="24"/>
      <c r="B96" s="26"/>
      <c r="C96" s="24"/>
      <c r="D96" s="25"/>
      <c r="E96" s="32" t="str">
        <f aca="false">IF($A96="","",IF($D96="","Sem validade",IF($D96&lt;INT(Parâmetros!$C$4),"Vencido",IF($D96&lt;=INT(Parâmetros!$C$4)+Parâmetros!$C$8,"Vence em breve","Em dia"))))</f>
        <v/>
      </c>
    </row>
    <row r="97" customFormat="false" ht="18" hidden="false" customHeight="true" outlineLevel="0" collapsed="false">
      <c r="A97" s="24"/>
      <c r="B97" s="26"/>
      <c r="C97" s="24"/>
      <c r="D97" s="25"/>
      <c r="E97" s="32" t="str">
        <f aca="false">IF($A97="","",IF($D97="","Sem validade",IF($D97&lt;INT(Parâmetros!$C$4),"Vencido",IF($D97&lt;=INT(Parâmetros!$C$4)+Parâmetros!$C$8,"Vence em breve","Em dia"))))</f>
        <v/>
      </c>
    </row>
    <row r="98" customFormat="false" ht="18" hidden="false" customHeight="true" outlineLevel="0" collapsed="false">
      <c r="A98" s="24"/>
      <c r="B98" s="26"/>
      <c r="C98" s="24"/>
      <c r="D98" s="25"/>
      <c r="E98" s="32" t="str">
        <f aca="false">IF($A98="","",IF($D98="","Sem validade",IF($D98&lt;INT(Parâmetros!$C$4),"Vencido",IF($D98&lt;=INT(Parâmetros!$C$4)+Parâmetros!$C$8,"Vence em breve","Em dia"))))</f>
        <v/>
      </c>
    </row>
    <row r="99" customFormat="false" ht="18" hidden="false" customHeight="true" outlineLevel="0" collapsed="false">
      <c r="A99" s="24"/>
      <c r="B99" s="26"/>
      <c r="C99" s="24"/>
      <c r="D99" s="25"/>
      <c r="E99" s="32" t="str">
        <f aca="false">IF($A99="","",IF($D99="","Sem validade",IF($D99&lt;INT(Parâmetros!$C$4),"Vencido",IF($D99&lt;=INT(Parâmetros!$C$4)+Parâmetros!$C$8,"Vence em breve","Em dia"))))</f>
        <v/>
      </c>
    </row>
    <row r="100" customFormat="false" ht="18" hidden="false" customHeight="true" outlineLevel="0" collapsed="false">
      <c r="A100" s="24"/>
      <c r="B100" s="26"/>
      <c r="C100" s="24"/>
      <c r="D100" s="25"/>
      <c r="E100" s="32" t="str">
        <f aca="false">IF($A100="","",IF($D100="","Sem validade",IF($D100&lt;INT(Parâmetros!$C$4),"Vencido",IF($D100&lt;=INT(Parâmetros!$C$4)+Parâmetros!$C$8,"Vence em breve","Em dia"))))</f>
        <v/>
      </c>
    </row>
    <row r="101" customFormat="false" ht="18" hidden="false" customHeight="true" outlineLevel="0" collapsed="false">
      <c r="A101" s="24"/>
      <c r="B101" s="26"/>
      <c r="C101" s="24"/>
      <c r="D101" s="25"/>
      <c r="E101" s="32" t="str">
        <f aca="false">IF($A101="","",IF($D101="","Sem validade",IF($D101&lt;INT(Parâmetros!$C$4),"Vencido",IF($D101&lt;=INT(Parâmetros!$C$4)+Parâmetros!$C$8,"Vence em breve","Em dia"))))</f>
        <v/>
      </c>
    </row>
    <row r="102" customFormat="false" ht="18" hidden="false" customHeight="true" outlineLevel="0" collapsed="false">
      <c r="A102" s="24"/>
      <c r="B102" s="26"/>
      <c r="C102" s="24"/>
      <c r="D102" s="25"/>
      <c r="E102" s="32" t="str">
        <f aca="false">IF($A102="","",IF($D102="","Sem validade",IF($D102&lt;INT(Parâmetros!$C$4),"Vencido",IF($D102&lt;=INT(Parâmetros!$C$4)+Parâmetros!$C$8,"Vence em breve","Em dia"))))</f>
        <v/>
      </c>
    </row>
    <row r="103" customFormat="false" ht="18" hidden="false" customHeight="true" outlineLevel="0" collapsed="false">
      <c r="A103" s="24"/>
      <c r="B103" s="26"/>
      <c r="C103" s="24"/>
      <c r="D103" s="25"/>
      <c r="E103" s="32" t="str">
        <f aca="false">IF($A103="","",IF($D103="","Sem validade",IF($D103&lt;INT(Parâmetros!$C$4),"Vencido",IF($D103&lt;=INT(Parâmetros!$C$4)+Parâmetros!$C$8,"Vence em breve","Em dia"))))</f>
        <v/>
      </c>
    </row>
    <row r="104" customFormat="false" ht="18" hidden="false" customHeight="true" outlineLevel="0" collapsed="false">
      <c r="A104" s="24"/>
      <c r="B104" s="26"/>
      <c r="C104" s="24"/>
      <c r="D104" s="25"/>
      <c r="E104" s="32" t="str">
        <f aca="false">IF($A104="","",IF($D104="","Sem validade",IF($D104&lt;INT(Parâmetros!$C$4),"Vencido",IF($D104&lt;=INT(Parâmetros!$C$4)+Parâmetros!$C$8,"Vence em breve","Em dia"))))</f>
        <v/>
      </c>
    </row>
    <row r="105" customFormat="false" ht="18" hidden="false" customHeight="true" outlineLevel="0" collapsed="false">
      <c r="A105" s="24"/>
      <c r="B105" s="26"/>
      <c r="C105" s="24"/>
      <c r="D105" s="25"/>
      <c r="E105" s="32" t="str">
        <f aca="false">IF($A105="","",IF($D105="","Sem validade",IF($D105&lt;INT(Parâmetros!$C$4),"Vencido",IF($D105&lt;=INT(Parâmetros!$C$4)+Parâmetros!$C$8,"Vence em breve","Em dia"))))</f>
        <v/>
      </c>
    </row>
    <row r="106" customFormat="false" ht="18" hidden="false" customHeight="true" outlineLevel="0" collapsed="false">
      <c r="A106" s="24"/>
      <c r="B106" s="26"/>
      <c r="C106" s="24"/>
      <c r="D106" s="25"/>
      <c r="E106" s="32" t="str">
        <f aca="false">IF($A106="","",IF($D106="","Sem validade",IF($D106&lt;INT(Parâmetros!$C$4),"Vencido",IF($D106&lt;=INT(Parâmetros!$C$4)+Parâmetros!$C$8,"Vence em breve","Em dia"))))</f>
        <v/>
      </c>
    </row>
    <row r="107" customFormat="false" ht="18" hidden="false" customHeight="true" outlineLevel="0" collapsed="false">
      <c r="A107" s="24"/>
      <c r="B107" s="26"/>
      <c r="C107" s="24"/>
      <c r="D107" s="25"/>
      <c r="E107" s="32" t="str">
        <f aca="false">IF($A107="","",IF($D107="","Sem validade",IF($D107&lt;INT(Parâmetros!$C$4),"Vencido",IF($D107&lt;=INT(Parâmetros!$C$4)+Parâmetros!$C$8,"Vence em breve","Em dia"))))</f>
        <v/>
      </c>
    </row>
    <row r="108" customFormat="false" ht="18" hidden="false" customHeight="true" outlineLevel="0" collapsed="false">
      <c r="A108" s="24"/>
      <c r="B108" s="26"/>
      <c r="C108" s="24"/>
      <c r="D108" s="25"/>
      <c r="E108" s="32" t="str">
        <f aca="false">IF($A108="","",IF($D108="","Sem validade",IF($D108&lt;INT(Parâmetros!$C$4),"Vencido",IF($D108&lt;=INT(Parâmetros!$C$4)+Parâmetros!$C$8,"Vence em breve","Em dia"))))</f>
        <v/>
      </c>
    </row>
    <row r="109" customFormat="false" ht="18" hidden="false" customHeight="true" outlineLevel="0" collapsed="false">
      <c r="A109" s="24"/>
      <c r="B109" s="26"/>
      <c r="C109" s="24"/>
      <c r="D109" s="25"/>
      <c r="E109" s="32" t="str">
        <f aca="false">IF($A109="","",IF($D109="","Sem validade",IF($D109&lt;INT(Parâmetros!$C$4),"Vencido",IF($D109&lt;=INT(Parâmetros!$C$4)+Parâmetros!$C$8,"Vence em breve","Em dia"))))</f>
        <v/>
      </c>
    </row>
    <row r="110" customFormat="false" ht="18" hidden="false" customHeight="true" outlineLevel="0" collapsed="false">
      <c r="A110" s="24"/>
      <c r="B110" s="26"/>
      <c r="C110" s="24"/>
      <c r="D110" s="25"/>
      <c r="E110" s="32" t="str">
        <f aca="false">IF($A110="","",IF($D110="","Sem validade",IF($D110&lt;INT(Parâmetros!$C$4),"Vencido",IF($D110&lt;=INT(Parâmetros!$C$4)+Parâmetros!$C$8,"Vence em breve","Em dia"))))</f>
        <v/>
      </c>
    </row>
    <row r="111" customFormat="false" ht="18" hidden="false" customHeight="true" outlineLevel="0" collapsed="false">
      <c r="A111" s="24"/>
      <c r="B111" s="26"/>
      <c r="C111" s="24"/>
      <c r="D111" s="25"/>
      <c r="E111" s="32" t="str">
        <f aca="false">IF($A111="","",IF($D111="","Sem validade",IF($D111&lt;INT(Parâmetros!$C$4),"Vencido",IF($D111&lt;=INT(Parâmetros!$C$4)+Parâmetros!$C$8,"Vence em breve","Em dia"))))</f>
        <v/>
      </c>
    </row>
    <row r="112" customFormat="false" ht="18" hidden="false" customHeight="true" outlineLevel="0" collapsed="false">
      <c r="A112" s="24"/>
      <c r="B112" s="26"/>
      <c r="C112" s="24"/>
      <c r="D112" s="25"/>
      <c r="E112" s="32" t="str">
        <f aca="false">IF($A112="","",IF($D112="","Sem validade",IF($D112&lt;INT(Parâmetros!$C$4),"Vencido",IF($D112&lt;=INT(Parâmetros!$C$4)+Parâmetros!$C$8,"Vence em breve","Em dia"))))</f>
        <v/>
      </c>
    </row>
    <row r="113" customFormat="false" ht="18" hidden="false" customHeight="true" outlineLevel="0" collapsed="false">
      <c r="A113" s="24"/>
      <c r="B113" s="26"/>
      <c r="C113" s="24"/>
      <c r="D113" s="25"/>
      <c r="E113" s="32" t="str">
        <f aca="false">IF($A113="","",IF($D113="","Sem validade",IF($D113&lt;INT(Parâmetros!$C$4),"Vencido",IF($D113&lt;=INT(Parâmetros!$C$4)+Parâmetros!$C$8,"Vence em breve","Em dia"))))</f>
        <v/>
      </c>
    </row>
    <row r="114" customFormat="false" ht="18" hidden="false" customHeight="true" outlineLevel="0" collapsed="false">
      <c r="A114" s="24"/>
      <c r="B114" s="26"/>
      <c r="C114" s="24"/>
      <c r="D114" s="25"/>
      <c r="E114" s="32" t="str">
        <f aca="false">IF($A114="","",IF($D114="","Sem validade",IF($D114&lt;INT(Parâmetros!$C$4),"Vencido",IF($D114&lt;=INT(Parâmetros!$C$4)+Parâmetros!$C$8,"Vence em breve","Em dia"))))</f>
        <v/>
      </c>
    </row>
    <row r="115" customFormat="false" ht="18" hidden="false" customHeight="true" outlineLevel="0" collapsed="false">
      <c r="A115" s="24"/>
      <c r="B115" s="26"/>
      <c r="C115" s="24"/>
      <c r="D115" s="25"/>
      <c r="E115" s="32" t="str">
        <f aca="false">IF($A115="","",IF($D115="","Sem validade",IF($D115&lt;INT(Parâmetros!$C$4),"Vencido",IF($D115&lt;=INT(Parâmetros!$C$4)+Parâmetros!$C$8,"Vence em breve","Em dia"))))</f>
        <v/>
      </c>
    </row>
    <row r="116" customFormat="false" ht="18" hidden="false" customHeight="true" outlineLevel="0" collapsed="false">
      <c r="A116" s="24"/>
      <c r="B116" s="26"/>
      <c r="C116" s="24"/>
      <c r="D116" s="25"/>
      <c r="E116" s="32" t="str">
        <f aca="false">IF($A116="","",IF($D116="","Sem validade",IF($D116&lt;INT(Parâmetros!$C$4),"Vencido",IF($D116&lt;=INT(Parâmetros!$C$4)+Parâmetros!$C$8,"Vence em breve","Em dia"))))</f>
        <v/>
      </c>
    </row>
    <row r="117" customFormat="false" ht="18" hidden="false" customHeight="true" outlineLevel="0" collapsed="false">
      <c r="A117" s="24"/>
      <c r="B117" s="26"/>
      <c r="C117" s="24"/>
      <c r="D117" s="25"/>
      <c r="E117" s="32" t="str">
        <f aca="false">IF($A117="","",IF($D117="","Sem validade",IF($D117&lt;INT(Parâmetros!$C$4),"Vencido",IF($D117&lt;=INT(Parâmetros!$C$4)+Parâmetros!$C$8,"Vence em breve","Em dia"))))</f>
        <v/>
      </c>
    </row>
    <row r="118" customFormat="false" ht="18" hidden="false" customHeight="true" outlineLevel="0" collapsed="false">
      <c r="A118" s="24"/>
      <c r="B118" s="26"/>
      <c r="C118" s="24"/>
      <c r="D118" s="25"/>
      <c r="E118" s="32" t="str">
        <f aca="false">IF($A118="","",IF($D118="","Sem validade",IF($D118&lt;INT(Parâmetros!$C$4),"Vencido",IF($D118&lt;=INT(Parâmetros!$C$4)+Parâmetros!$C$8,"Vence em breve","Em dia"))))</f>
        <v/>
      </c>
    </row>
    <row r="119" customFormat="false" ht="18" hidden="false" customHeight="true" outlineLevel="0" collapsed="false">
      <c r="A119" s="24"/>
      <c r="B119" s="26"/>
      <c r="C119" s="24"/>
      <c r="D119" s="25"/>
      <c r="E119" s="32" t="str">
        <f aca="false">IF($A119="","",IF($D119="","Sem validade",IF($D119&lt;INT(Parâmetros!$C$4),"Vencido",IF($D119&lt;=INT(Parâmetros!$C$4)+Parâmetros!$C$8,"Vence em breve","Em dia"))))</f>
        <v/>
      </c>
    </row>
    <row r="120" customFormat="false" ht="18" hidden="false" customHeight="true" outlineLevel="0" collapsed="false">
      <c r="A120" s="24"/>
      <c r="B120" s="26"/>
      <c r="C120" s="24"/>
      <c r="D120" s="25"/>
      <c r="E120" s="32" t="str">
        <f aca="false">IF($A120="","",IF($D120="","Sem validade",IF($D120&lt;INT(Parâmetros!$C$4),"Vencido",IF($D120&lt;=INT(Parâmetros!$C$4)+Parâmetros!$C$8,"Vence em breve","Em dia"))))</f>
        <v/>
      </c>
    </row>
    <row r="121" customFormat="false" ht="18" hidden="false" customHeight="true" outlineLevel="0" collapsed="false">
      <c r="A121" s="24"/>
      <c r="B121" s="26"/>
      <c r="C121" s="24"/>
      <c r="D121" s="25"/>
      <c r="E121" s="32" t="str">
        <f aca="false">IF($A121="","",IF($D121="","Sem validade",IF($D121&lt;INT(Parâmetros!$C$4),"Vencido",IF($D121&lt;=INT(Parâmetros!$C$4)+Parâmetros!$C$8,"Vence em breve","Em dia"))))</f>
        <v/>
      </c>
    </row>
    <row r="122" customFormat="false" ht="18" hidden="false" customHeight="true" outlineLevel="0" collapsed="false">
      <c r="A122" s="24"/>
      <c r="B122" s="26"/>
      <c r="C122" s="24"/>
      <c r="D122" s="25"/>
      <c r="E122" s="32" t="str">
        <f aca="false">IF($A122="","",IF($D122="","Sem validade",IF($D122&lt;INT(Parâmetros!$C$4),"Vencido",IF($D122&lt;=INT(Parâmetros!$C$4)+Parâmetros!$C$8,"Vence em breve","Em dia"))))</f>
        <v/>
      </c>
    </row>
    <row r="123" customFormat="false" ht="18" hidden="false" customHeight="true" outlineLevel="0" collapsed="false">
      <c r="A123" s="24"/>
      <c r="B123" s="26"/>
      <c r="C123" s="24"/>
      <c r="D123" s="25"/>
      <c r="E123" s="32" t="str">
        <f aca="false">IF($A123="","",IF($D123="","Sem validade",IF($D123&lt;INT(Parâmetros!$C$4),"Vencido",IF($D123&lt;=INT(Parâmetros!$C$4)+Parâmetros!$C$8,"Vence em breve","Em dia"))))</f>
        <v/>
      </c>
    </row>
    <row r="124" customFormat="false" ht="18" hidden="false" customHeight="true" outlineLevel="0" collapsed="false">
      <c r="A124" s="24"/>
      <c r="B124" s="26"/>
      <c r="C124" s="24"/>
      <c r="D124" s="25"/>
      <c r="E124" s="32" t="str">
        <f aca="false">IF($A124="","",IF($D124="","Sem validade",IF($D124&lt;INT(Parâmetros!$C$4),"Vencido",IF($D124&lt;=INT(Parâmetros!$C$4)+Parâmetros!$C$8,"Vence em breve","Em dia"))))</f>
        <v/>
      </c>
    </row>
    <row r="125" customFormat="false" ht="18" hidden="false" customHeight="true" outlineLevel="0" collapsed="false">
      <c r="A125" s="24"/>
      <c r="B125" s="26"/>
      <c r="C125" s="24"/>
      <c r="D125" s="25"/>
      <c r="E125" s="32" t="str">
        <f aca="false">IF($A125="","",IF($D125="","Sem validade",IF($D125&lt;INT(Parâmetros!$C$4),"Vencido",IF($D125&lt;=INT(Parâmetros!$C$4)+Parâmetros!$C$8,"Vence em breve","Em dia"))))</f>
        <v/>
      </c>
    </row>
    <row r="126" customFormat="false" ht="18" hidden="false" customHeight="true" outlineLevel="0" collapsed="false">
      <c r="A126" s="24"/>
      <c r="B126" s="26"/>
      <c r="C126" s="24"/>
      <c r="D126" s="25"/>
      <c r="E126" s="32" t="str">
        <f aca="false">IF($A126="","",IF($D126="","Sem validade",IF($D126&lt;INT(Parâmetros!$C$4),"Vencido",IF($D126&lt;=INT(Parâmetros!$C$4)+Parâmetros!$C$8,"Vence em breve","Em dia"))))</f>
        <v/>
      </c>
    </row>
    <row r="127" customFormat="false" ht="18" hidden="false" customHeight="true" outlineLevel="0" collapsed="false">
      <c r="A127" s="24"/>
      <c r="B127" s="26"/>
      <c r="C127" s="24"/>
      <c r="D127" s="25"/>
      <c r="E127" s="32" t="str">
        <f aca="false">IF($A127="","",IF($D127="","Sem validade",IF($D127&lt;INT(Parâmetros!$C$4),"Vencido",IF($D127&lt;=INT(Parâmetros!$C$4)+Parâmetros!$C$8,"Vence em breve","Em dia"))))</f>
        <v/>
      </c>
    </row>
    <row r="128" customFormat="false" ht="18" hidden="false" customHeight="true" outlineLevel="0" collapsed="false">
      <c r="A128" s="24"/>
      <c r="B128" s="26"/>
      <c r="C128" s="24"/>
      <c r="D128" s="25"/>
      <c r="E128" s="32" t="str">
        <f aca="false">IF($A128="","",IF($D128="","Sem validade",IF($D128&lt;INT(Parâmetros!$C$4),"Vencido",IF($D128&lt;=INT(Parâmetros!$C$4)+Parâmetros!$C$8,"Vence em breve","Em dia"))))</f>
        <v/>
      </c>
    </row>
    <row r="129" customFormat="false" ht="18" hidden="false" customHeight="true" outlineLevel="0" collapsed="false">
      <c r="A129" s="24"/>
      <c r="B129" s="26"/>
      <c r="C129" s="24"/>
      <c r="D129" s="25"/>
      <c r="E129" s="32" t="str">
        <f aca="false">IF($A129="","",IF($D129="","Sem validade",IF($D129&lt;INT(Parâmetros!$C$4),"Vencido",IF($D129&lt;=INT(Parâmetros!$C$4)+Parâmetros!$C$8,"Vence em breve","Em dia"))))</f>
        <v/>
      </c>
    </row>
    <row r="130" customFormat="false" ht="18" hidden="false" customHeight="true" outlineLevel="0" collapsed="false">
      <c r="A130" s="24"/>
      <c r="B130" s="26"/>
      <c r="C130" s="24"/>
      <c r="D130" s="25"/>
      <c r="E130" s="32" t="str">
        <f aca="false">IF($A130="","",IF($D130="","Sem validade",IF($D130&lt;INT(Parâmetros!$C$4),"Vencido",IF($D130&lt;=INT(Parâmetros!$C$4)+Parâmetros!$C$8,"Vence em breve","Em dia"))))</f>
        <v/>
      </c>
    </row>
    <row r="131" customFormat="false" ht="18" hidden="false" customHeight="true" outlineLevel="0" collapsed="false">
      <c r="A131" s="24"/>
      <c r="B131" s="26"/>
      <c r="C131" s="24"/>
      <c r="D131" s="25"/>
      <c r="E131" s="32" t="str">
        <f aca="false">IF($A131="","",IF($D131="","Sem validade",IF($D131&lt;INT(Parâmetros!$C$4),"Vencido",IF($D131&lt;=INT(Parâmetros!$C$4)+Parâmetros!$C$8,"Vence em breve","Em dia"))))</f>
        <v/>
      </c>
    </row>
    <row r="132" customFormat="false" ht="18" hidden="false" customHeight="true" outlineLevel="0" collapsed="false">
      <c r="A132" s="24"/>
      <c r="B132" s="26"/>
      <c r="C132" s="24"/>
      <c r="D132" s="25"/>
      <c r="E132" s="32" t="str">
        <f aca="false">IF($A132="","",IF($D132="","Sem validade",IF($D132&lt;INT(Parâmetros!$C$4),"Vencido",IF($D132&lt;=INT(Parâmetros!$C$4)+Parâmetros!$C$8,"Vence em breve","Em dia"))))</f>
        <v/>
      </c>
    </row>
    <row r="133" customFormat="false" ht="18" hidden="false" customHeight="true" outlineLevel="0" collapsed="false">
      <c r="A133" s="24"/>
      <c r="B133" s="26"/>
      <c r="C133" s="24"/>
      <c r="D133" s="25"/>
      <c r="E133" s="32" t="str">
        <f aca="false">IF($A133="","",IF($D133="","Sem validade",IF($D133&lt;INT(Parâmetros!$C$4),"Vencido",IF($D133&lt;=INT(Parâmetros!$C$4)+Parâmetros!$C$8,"Vence em breve","Em dia"))))</f>
        <v/>
      </c>
    </row>
    <row r="134" customFormat="false" ht="18" hidden="false" customHeight="true" outlineLevel="0" collapsed="false">
      <c r="A134" s="24"/>
      <c r="B134" s="26"/>
      <c r="C134" s="24"/>
      <c r="D134" s="25"/>
      <c r="E134" s="32" t="str">
        <f aca="false">IF($A134="","",IF($D134="","Sem validade",IF($D134&lt;INT(Parâmetros!$C$4),"Vencido",IF($D134&lt;=INT(Parâmetros!$C$4)+Parâmetros!$C$8,"Vence em breve","Em dia"))))</f>
        <v/>
      </c>
    </row>
    <row r="135" customFormat="false" ht="18" hidden="false" customHeight="true" outlineLevel="0" collapsed="false">
      <c r="A135" s="24"/>
      <c r="B135" s="26"/>
      <c r="C135" s="24"/>
      <c r="D135" s="25"/>
      <c r="E135" s="32" t="str">
        <f aca="false">IF($A135="","",IF($D135="","Sem validade",IF($D135&lt;INT(Parâmetros!$C$4),"Vencido",IF($D135&lt;=INT(Parâmetros!$C$4)+Parâmetros!$C$8,"Vence em breve","Em dia"))))</f>
        <v/>
      </c>
    </row>
    <row r="136" customFormat="false" ht="18" hidden="false" customHeight="true" outlineLevel="0" collapsed="false">
      <c r="A136" s="24"/>
      <c r="B136" s="26"/>
      <c r="C136" s="24"/>
      <c r="D136" s="25"/>
      <c r="E136" s="32" t="str">
        <f aca="false">IF($A136="","",IF($D136="","Sem validade",IF($D136&lt;INT(Parâmetros!$C$4),"Vencido",IF($D136&lt;=INT(Parâmetros!$C$4)+Parâmetros!$C$8,"Vence em breve","Em dia"))))</f>
        <v/>
      </c>
    </row>
    <row r="137" customFormat="false" ht="18" hidden="false" customHeight="true" outlineLevel="0" collapsed="false">
      <c r="A137" s="24"/>
      <c r="B137" s="26"/>
      <c r="C137" s="24"/>
      <c r="D137" s="25"/>
      <c r="E137" s="32" t="str">
        <f aca="false">IF($A137="","",IF($D137="","Sem validade",IF($D137&lt;INT(Parâmetros!$C$4),"Vencido",IF($D137&lt;=INT(Parâmetros!$C$4)+Parâmetros!$C$8,"Vence em breve","Em dia"))))</f>
        <v/>
      </c>
    </row>
    <row r="138" customFormat="false" ht="18" hidden="false" customHeight="true" outlineLevel="0" collapsed="false">
      <c r="A138" s="24"/>
      <c r="B138" s="26"/>
      <c r="C138" s="24"/>
      <c r="D138" s="25"/>
      <c r="E138" s="32" t="str">
        <f aca="false">IF($A138="","",IF($D138="","Sem validade",IF($D138&lt;INT(Parâmetros!$C$4),"Vencido",IF($D138&lt;=INT(Parâmetros!$C$4)+Parâmetros!$C$8,"Vence em breve","Em dia"))))</f>
        <v/>
      </c>
    </row>
    <row r="139" customFormat="false" ht="18" hidden="false" customHeight="true" outlineLevel="0" collapsed="false">
      <c r="A139" s="24"/>
      <c r="B139" s="26"/>
      <c r="C139" s="24"/>
      <c r="D139" s="25"/>
      <c r="E139" s="32" t="str">
        <f aca="false">IF($A139="","",IF($D139="","Sem validade",IF($D139&lt;INT(Parâmetros!$C$4),"Vencido",IF($D139&lt;=INT(Parâmetros!$C$4)+Parâmetros!$C$8,"Vence em breve","Em dia"))))</f>
        <v/>
      </c>
    </row>
    <row r="140" customFormat="false" ht="18" hidden="false" customHeight="true" outlineLevel="0" collapsed="false">
      <c r="A140" s="24"/>
      <c r="B140" s="26"/>
      <c r="C140" s="24"/>
      <c r="D140" s="25"/>
      <c r="E140" s="32" t="str">
        <f aca="false">IF($A140="","",IF($D140="","Sem validade",IF($D140&lt;INT(Parâmetros!$C$4),"Vencido",IF($D140&lt;=INT(Parâmetros!$C$4)+Parâmetros!$C$8,"Vence em breve","Em dia"))))</f>
        <v/>
      </c>
    </row>
    <row r="141" customFormat="false" ht="18" hidden="false" customHeight="true" outlineLevel="0" collapsed="false">
      <c r="A141" s="24"/>
      <c r="B141" s="26"/>
      <c r="C141" s="24"/>
      <c r="D141" s="25"/>
      <c r="E141" s="32" t="str">
        <f aca="false">IF($A141="","",IF($D141="","Sem validade",IF($D141&lt;INT(Parâmetros!$C$4),"Vencido",IF($D141&lt;=INT(Parâmetros!$C$4)+Parâmetros!$C$8,"Vence em breve","Em dia"))))</f>
        <v/>
      </c>
    </row>
    <row r="142" customFormat="false" ht="18" hidden="false" customHeight="true" outlineLevel="0" collapsed="false">
      <c r="A142" s="24"/>
      <c r="B142" s="26"/>
      <c r="C142" s="24"/>
      <c r="D142" s="25"/>
      <c r="E142" s="32" t="str">
        <f aca="false">IF($A142="","",IF($D142="","Sem validade",IF($D142&lt;INT(Parâmetros!$C$4),"Vencido",IF($D142&lt;=INT(Parâmetros!$C$4)+Parâmetros!$C$8,"Vence em breve","Em dia"))))</f>
        <v/>
      </c>
    </row>
    <row r="143" customFormat="false" ht="18" hidden="false" customHeight="true" outlineLevel="0" collapsed="false">
      <c r="A143" s="24"/>
      <c r="B143" s="26"/>
      <c r="C143" s="24"/>
      <c r="D143" s="25"/>
      <c r="E143" s="32" t="str">
        <f aca="false">IF($A143="","",IF($D143="","Sem validade",IF($D143&lt;INT(Parâmetros!$C$4),"Vencido",IF($D143&lt;=INT(Parâmetros!$C$4)+Parâmetros!$C$8,"Vence em breve","Em dia"))))</f>
        <v/>
      </c>
    </row>
    <row r="144" customFormat="false" ht="18" hidden="false" customHeight="true" outlineLevel="0" collapsed="false">
      <c r="A144" s="24"/>
      <c r="B144" s="26"/>
      <c r="C144" s="24"/>
      <c r="D144" s="25"/>
      <c r="E144" s="32" t="str">
        <f aca="false">IF($A144="","",IF($D144="","Sem validade",IF($D144&lt;INT(Parâmetros!$C$4),"Vencido",IF($D144&lt;=INT(Parâmetros!$C$4)+Parâmetros!$C$8,"Vence em breve","Em dia"))))</f>
        <v/>
      </c>
    </row>
    <row r="145" customFormat="false" ht="18" hidden="false" customHeight="true" outlineLevel="0" collapsed="false">
      <c r="A145" s="24"/>
      <c r="B145" s="26"/>
      <c r="C145" s="24"/>
      <c r="D145" s="25"/>
      <c r="E145" s="32" t="str">
        <f aca="false">IF($A145="","",IF($D145="","Sem validade",IF($D145&lt;INT(Parâmetros!$C$4),"Vencido",IF($D145&lt;=INT(Parâmetros!$C$4)+Parâmetros!$C$8,"Vence em breve","Em dia"))))</f>
        <v/>
      </c>
    </row>
    <row r="146" customFormat="false" ht="18" hidden="false" customHeight="true" outlineLevel="0" collapsed="false">
      <c r="A146" s="24"/>
      <c r="B146" s="26"/>
      <c r="C146" s="24"/>
      <c r="D146" s="25"/>
      <c r="E146" s="32" t="str">
        <f aca="false">IF($A146="","",IF($D146="","Sem validade",IF($D146&lt;INT(Parâmetros!$C$4),"Vencido",IF($D146&lt;=INT(Parâmetros!$C$4)+Parâmetros!$C$8,"Vence em breve","Em dia"))))</f>
        <v/>
      </c>
    </row>
    <row r="147" customFormat="false" ht="18" hidden="false" customHeight="true" outlineLevel="0" collapsed="false">
      <c r="A147" s="24"/>
      <c r="B147" s="26"/>
      <c r="C147" s="24"/>
      <c r="D147" s="25"/>
      <c r="E147" s="32" t="str">
        <f aca="false">IF($A147="","",IF($D147="","Sem validade",IF($D147&lt;INT(Parâmetros!$C$4),"Vencido",IF($D147&lt;=INT(Parâmetros!$C$4)+Parâmetros!$C$8,"Vence em breve","Em dia"))))</f>
        <v/>
      </c>
    </row>
    <row r="148" customFormat="false" ht="18" hidden="false" customHeight="true" outlineLevel="0" collapsed="false">
      <c r="A148" s="24"/>
      <c r="B148" s="26"/>
      <c r="C148" s="24"/>
      <c r="D148" s="25"/>
      <c r="E148" s="32" t="str">
        <f aca="false">IF($A148="","",IF($D148="","Sem validade",IF($D148&lt;INT(Parâmetros!$C$4),"Vencido",IF($D148&lt;=INT(Parâmetros!$C$4)+Parâmetros!$C$8,"Vence em breve","Em dia"))))</f>
        <v/>
      </c>
    </row>
    <row r="149" customFormat="false" ht="18" hidden="false" customHeight="true" outlineLevel="0" collapsed="false">
      <c r="A149" s="24"/>
      <c r="B149" s="26"/>
      <c r="C149" s="24"/>
      <c r="D149" s="25"/>
      <c r="E149" s="32" t="str">
        <f aca="false">IF($A149="","",IF($D149="","Sem validade",IF($D149&lt;INT(Parâmetros!$C$4),"Vencido",IF($D149&lt;=INT(Parâmetros!$C$4)+Parâmetros!$C$8,"Vence em breve","Em dia"))))</f>
        <v/>
      </c>
    </row>
    <row r="150" customFormat="false" ht="18" hidden="false" customHeight="true" outlineLevel="0" collapsed="false">
      <c r="A150" s="24"/>
      <c r="B150" s="26"/>
      <c r="C150" s="24"/>
      <c r="D150" s="25"/>
      <c r="E150" s="32" t="str">
        <f aca="false">IF($A150="","",IF($D150="","Sem validade",IF($D150&lt;INT(Parâmetros!$C$4),"Vencido",IF($D150&lt;=INT(Parâmetros!$C$4)+Parâmetros!$C$8,"Vence em breve","Em dia"))))</f>
        <v/>
      </c>
    </row>
    <row r="151" customFormat="false" ht="18" hidden="false" customHeight="true" outlineLevel="0" collapsed="false">
      <c r="A151" s="24"/>
      <c r="B151" s="26"/>
      <c r="C151" s="24"/>
      <c r="D151" s="25"/>
      <c r="E151" s="32" t="str">
        <f aca="false">IF($A151="","",IF($D151="","Sem validade",IF($D151&lt;INT(Parâmetros!$C$4),"Vencido",IF($D151&lt;=INT(Parâmetros!$C$4)+Parâmetros!$C$8,"Vence em breve","Em dia"))))</f>
        <v/>
      </c>
    </row>
    <row r="152" customFormat="false" ht="18" hidden="false" customHeight="true" outlineLevel="0" collapsed="false">
      <c r="A152" s="24"/>
      <c r="B152" s="26"/>
      <c r="C152" s="24"/>
      <c r="D152" s="25"/>
      <c r="E152" s="32" t="str">
        <f aca="false">IF($A152="","",IF($D152="","Sem validade",IF($D152&lt;INT(Parâmetros!$C$4),"Vencido",IF($D152&lt;=INT(Parâmetros!$C$4)+Parâmetros!$C$8,"Vence em breve","Em dia"))))</f>
        <v/>
      </c>
    </row>
  </sheetData>
  <dataValidations count="2">
    <dataValidation allowBlank="true" errorStyle="stop" operator="between" showDropDown="false" showErrorMessage="false" showInputMessage="false" sqref="B3:B152" type="list">
      <formula1>Parâmetros!$H$15:$H$20</formula1>
      <formula2>0</formula2>
    </dataValidation>
    <dataValidation allowBlank="true" error="Escolha uma TAG cadastrada na aba «Ativos»." errorStyle="stop" errorTitle="TAG não cadastrada" operator="between" showDropDown="false" showErrorMessage="false" showInputMessage="false" sqref="A3:A152" type="list">
      <formula1>TAGs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6"/>
    <col collapsed="false" customWidth="true" hidden="false" outlineLevel="0" max="3" min="3" style="1" width="24"/>
    <col collapsed="false" customWidth="true" hidden="false" outlineLevel="0" max="4" min="4" style="1" width="20"/>
    <col collapsed="false" customWidth="true" hidden="false" outlineLevel="0" max="5" min="5" style="1" width="15"/>
    <col collapsed="false" customWidth="true" hidden="false" outlineLevel="0" max="6" min="6" style="1" width="14"/>
    <col collapsed="false" customWidth="true" hidden="false" outlineLevel="0" max="7" min="7" style="1" width="13"/>
    <col collapsed="false" customWidth="true" hidden="false" outlineLevel="0" max="8" min="8" style="1" width="16"/>
    <col collapsed="false" customWidth="true" hidden="false" outlineLevel="0" max="9" min="9" style="1" width="11"/>
    <col collapsed="false" customWidth="true" hidden="false" outlineLevel="0" max="10" min="10" style="1" width="13"/>
    <col collapsed="false" customWidth="true" hidden="false" outlineLevel="0" max="11" min="11" style="1" width="11"/>
    <col collapsed="false" customWidth="true" hidden="false" outlineLevel="0" max="13" min="12" style="1" width="13"/>
    <col collapsed="false" customWidth="true" hidden="false" outlineLevel="0" max="14" min="14" style="1" width="12"/>
    <col collapsed="false" customWidth="true" hidden="false" outlineLevel="0" max="15" min="15" style="1" width="18"/>
    <col collapsed="false" customWidth="true" hidden="false" outlineLevel="0" max="16" min="16" style="1" width="12"/>
    <col collapsed="false" customWidth="true" hidden="true" outlineLevel="0" max="17" min="17" style="1" width="12"/>
  </cols>
  <sheetData>
    <row r="1" customFormat="false" ht="17.35" hidden="false" customHeight="false" outlineLevel="0" collapsed="false">
      <c r="A1" s="14" t="s">
        <v>194</v>
      </c>
      <c r="C1" s="23" t="s">
        <v>195</v>
      </c>
      <c r="Q1" s="33" t="s">
        <v>196</v>
      </c>
    </row>
    <row r="2" customFormat="false" ht="33.75" hidden="false" customHeight="true" outlineLevel="0" collapsed="false">
      <c r="A2" s="21" t="s">
        <v>197</v>
      </c>
      <c r="B2" s="21" t="s">
        <v>198</v>
      </c>
      <c r="C2" s="21" t="s">
        <v>199</v>
      </c>
      <c r="D2" s="21" t="s">
        <v>200</v>
      </c>
      <c r="E2" s="21" t="s">
        <v>146</v>
      </c>
      <c r="F2" s="21" t="s">
        <v>201</v>
      </c>
      <c r="G2" s="21" t="s">
        <v>202</v>
      </c>
      <c r="H2" s="21" t="s">
        <v>20</v>
      </c>
      <c r="I2" s="21" t="s">
        <v>203</v>
      </c>
      <c r="J2" s="21" t="s">
        <v>204</v>
      </c>
      <c r="K2" s="21" t="s">
        <v>205</v>
      </c>
      <c r="L2" s="21" t="s">
        <v>206</v>
      </c>
      <c r="M2" s="21" t="s">
        <v>207</v>
      </c>
      <c r="N2" s="21" t="s">
        <v>208</v>
      </c>
      <c r="O2" s="21" t="s">
        <v>209</v>
      </c>
      <c r="P2" s="21" t="s">
        <v>210</v>
      </c>
      <c r="Q2" s="21" t="s">
        <v>211</v>
      </c>
    </row>
    <row r="3" customFormat="false" ht="18" hidden="false" customHeight="true" outlineLevel="0" collapsed="false">
      <c r="A3" s="34" t="str">
        <f aca="false">IF(Ativos!$A3="","",Ativos!$A3)</f>
        <v>COMP-01</v>
      </c>
      <c r="B3" s="35" t="str">
        <f aca="false">IF($A3="","",Ativos!$B3)</f>
        <v>Compressor de ar 50 hp</v>
      </c>
      <c r="C3" s="35" t="str">
        <f aca="false">IF($A3="","",Ativos!$E3)</f>
        <v>Casa de Máquinas</v>
      </c>
      <c r="D3" s="35" t="str">
        <f aca="false">IF($A3="","",Ativos!$I3)</f>
        <v>Operacional</v>
      </c>
      <c r="E3" s="36" t="n">
        <f aca="false">IF($A3="","",MAX(Parâmetros!$C$4-Parâmetros!$C$5,N(Ativos!$G3)))</f>
        <v>46164.0282736958</v>
      </c>
      <c r="F3" s="37" t="n">
        <f aca="false">IF($A3="","",MAX(0,(Parâmetros!$C$4-$E3)*24))</f>
        <v>2160</v>
      </c>
      <c r="G3" s="37" t="n">
        <f aca="false">IF($A3="","",SUMIF(Paradas!$A$3:$A$302,$A3,Paradas!$I$3:$I$302))</f>
        <v>43.5</v>
      </c>
      <c r="H3" s="38" t="n">
        <f aca="false">IF($A3="","",IF($F3&lt;=0,100,MAX(0,MIN(100,(1-$G3/$F3)*100))))</f>
        <v>97.9861111111111</v>
      </c>
      <c r="I3" s="39" t="n">
        <f aca="false">IF($A3="","",SUMIF(Paradas!$A$3:$A$302,$A3,Paradas!$J$3:$J$302))</f>
        <v>3</v>
      </c>
      <c r="J3" s="40" t="n">
        <f aca="false">IF($A3="","",IF(OR($I3=0,($F3-$G3)&lt;=0),"",($F3-$G3)/$I3))</f>
        <v>705.5</v>
      </c>
      <c r="K3" s="39" t="n">
        <f aca="false">IF($A3="","",COUNTIFS(Paradas!$A$3:$A$302,$A3,Paradas!$K$3:$K$302,"&gt;0"))</f>
        <v>3</v>
      </c>
      <c r="L3" s="40" t="n">
        <f aca="false">IF($A3="","",IF($K3=0,"",SUMIF(Paradas!$A$3:$A$302,$A3,Paradas!$K$3:$K$302)/$K3))</f>
        <v>14.5</v>
      </c>
      <c r="M3" s="39" t="n">
        <f aca="false">IF($A3="","",COUNTIFS(Manutenções!$A$3:$A$302,$A3,Manutenções!$E$3:$E$302,"Aberta"))</f>
        <v>2</v>
      </c>
      <c r="N3" s="39" t="n">
        <f aca="false">IF($A3="","",COUNTIFS(Manutenções!$A$3:$A$302,$A3,Manutenções!$H$3:$H$302,"Atrasada"))</f>
        <v>0</v>
      </c>
      <c r="O3" s="36" t="n">
        <f aca="false">IF($A3="","",IF($M3=0,"Nenhuma agendada",100000-SUMPRODUCT(MAX((Manutenções!$A$3:$A$302=$A3)*(Manutenções!$E$3:$E$302="Aberta")*(100000-Manutenções!$B$3:$B$302)))))</f>
        <v>46281</v>
      </c>
      <c r="P3" s="39" t="n">
        <f aca="false">IF($A3="","",COUNTIFS(Documentos!$A$3:$A$152,$A3,Documentos!$E$3:$E$152,"Vencido"))</f>
        <v>0</v>
      </c>
      <c r="Q3" s="41" t="n">
        <f aca="false">IF($A3="","",$H3+ROW()/1000000)</f>
        <v>97.9861141111111</v>
      </c>
    </row>
    <row r="4" customFormat="false" ht="18" hidden="false" customHeight="true" outlineLevel="0" collapsed="false">
      <c r="A4" s="34" t="str">
        <f aca="false">IF(Ativos!$A4="","",Ativos!$A4)</f>
        <v>COMP-02</v>
      </c>
      <c r="B4" s="35" t="str">
        <f aca="false">IF($A4="","",Ativos!$B4)</f>
        <v>Compressor de ar 20 hp</v>
      </c>
      <c r="C4" s="35" t="str">
        <f aca="false">IF($A4="","",Ativos!$E4)</f>
        <v>Utilidades</v>
      </c>
      <c r="D4" s="35" t="str">
        <f aca="false">IF($A4="","",Ativos!$I4)</f>
        <v>Operacional</v>
      </c>
      <c r="E4" s="36" t="n">
        <f aca="false">IF($A4="","",MAX(Parâmetros!$C$4-Parâmetros!$C$5,N(Ativos!$G4)))</f>
        <v>46164.0282736958</v>
      </c>
      <c r="F4" s="37" t="n">
        <f aca="false">IF($A4="","",MAX(0,(Parâmetros!$C$4-$E4)*24))</f>
        <v>2160</v>
      </c>
      <c r="G4" s="37" t="n">
        <f aca="false">IF($A4="","",SUMIF(Paradas!$A$3:$A$302,$A4,Paradas!$I$3:$I$302))</f>
        <v>0</v>
      </c>
      <c r="H4" s="38" t="n">
        <f aca="false">IF($A4="","",IF($F4&lt;=0,100,MAX(0,MIN(100,(1-$G4/$F4)*100))))</f>
        <v>100</v>
      </c>
      <c r="I4" s="39" t="n">
        <f aca="false">IF($A4="","",SUMIF(Paradas!$A$3:$A$302,$A4,Paradas!$J$3:$J$302))</f>
        <v>0</v>
      </c>
      <c r="J4" s="40" t="str">
        <f aca="false">IF($A4="","",IF(OR($I4=0,($F4-$G4)&lt;=0),"",($F4-$G4)/$I4))</f>
        <v/>
      </c>
      <c r="K4" s="39" t="n">
        <f aca="false">IF($A4="","",COUNTIFS(Paradas!$A$3:$A$302,$A4,Paradas!$K$3:$K$302,"&gt;0"))</f>
        <v>0</v>
      </c>
      <c r="L4" s="40" t="str">
        <f aca="false">IF($A4="","",IF($K4=0,"",SUMIF(Paradas!$A$3:$A$302,$A4,Paradas!$K$3:$K$302)/$K4))</f>
        <v/>
      </c>
      <c r="M4" s="39" t="n">
        <f aca="false">IF($A4="","",COUNTIFS(Manutenções!$A$3:$A$302,$A4,Manutenções!$E$3:$E$302,"Aberta"))</f>
        <v>0</v>
      </c>
      <c r="N4" s="39" t="n">
        <f aca="false">IF($A4="","",COUNTIFS(Manutenções!$A$3:$A$302,$A4,Manutenções!$H$3:$H$302,"Atrasada"))</f>
        <v>0</v>
      </c>
      <c r="O4" s="36" t="str">
        <f aca="false">IF($A4="","",IF($M4=0,"Nenhuma agendada",100000-SUMPRODUCT(MAX((Manutenções!$A$3:$A$302=$A4)*(Manutenções!$E$3:$E$302="Aberta")*(100000-Manutenções!$B$3:$B$302)))))</f>
        <v>Nenhuma agendada</v>
      </c>
      <c r="P4" s="39" t="n">
        <f aca="false">IF($A4="","",COUNTIFS(Documentos!$A$3:$A$152,$A4,Documentos!$E$3:$E$152,"Vencido"))</f>
        <v>0</v>
      </c>
      <c r="Q4" s="41" t="n">
        <f aca="false">IF($A4="","",$H4+ROW()/1000000)</f>
        <v>100.000004</v>
      </c>
    </row>
    <row r="5" customFormat="false" ht="18" hidden="false" customHeight="true" outlineLevel="0" collapsed="false">
      <c r="A5" s="34" t="str">
        <f aca="false">IF(Ativos!$A5="","",Ativos!$A5)</f>
        <v>TORN-01</v>
      </c>
      <c r="B5" s="35" t="str">
        <f aca="false">IF($A5="","",Ativos!$B5)</f>
        <v>Torno mecânico universal 1.000 mm</v>
      </c>
      <c r="C5" s="35" t="str">
        <f aca="false">IF($A5="","",Ativos!$E5)</f>
        <v>Usinagem — Setor A</v>
      </c>
      <c r="D5" s="35" t="str">
        <f aca="false">IF($A5="","",Ativos!$I5)</f>
        <v>Operacional</v>
      </c>
      <c r="E5" s="36" t="n">
        <f aca="false">IF($A5="","",MAX(Parâmetros!$C$4-Parâmetros!$C$5,N(Ativos!$G5)))</f>
        <v>46164.0282736958</v>
      </c>
      <c r="F5" s="37" t="n">
        <f aca="false">IF($A5="","",MAX(0,(Parâmetros!$C$4-$E5)*24))</f>
        <v>2160</v>
      </c>
      <c r="G5" s="37" t="n">
        <f aca="false">IF($A5="","",SUMIF(Paradas!$A$3:$A$302,$A5,Paradas!$I$3:$I$302))</f>
        <v>35</v>
      </c>
      <c r="H5" s="38" t="n">
        <f aca="false">IF($A5="","",IF($F5&lt;=0,100,MAX(0,MIN(100,(1-$G5/$F5)*100))))</f>
        <v>98.3796296296296</v>
      </c>
      <c r="I5" s="39" t="n">
        <f aca="false">IF($A5="","",SUMIF(Paradas!$A$3:$A$302,$A5,Paradas!$J$3:$J$302))</f>
        <v>2</v>
      </c>
      <c r="J5" s="40" t="n">
        <f aca="false">IF($A5="","",IF(OR($I5=0,($F5-$G5)&lt;=0),"",($F5-$G5)/$I5))</f>
        <v>1062.5</v>
      </c>
      <c r="K5" s="39" t="n">
        <f aca="false">IF($A5="","",COUNTIFS(Paradas!$A$3:$A$302,$A5,Paradas!$K$3:$K$302,"&gt;0"))</f>
        <v>2</v>
      </c>
      <c r="L5" s="40" t="n">
        <f aca="false">IF($A5="","",IF($K5=0,"",SUMIF(Paradas!$A$3:$A$302,$A5,Paradas!$K$3:$K$302)/$K5))</f>
        <v>17.5</v>
      </c>
      <c r="M5" s="39" t="n">
        <f aca="false">IF($A5="","",COUNTIFS(Manutenções!$A$3:$A$302,$A5,Manutenções!$E$3:$E$302,"Aberta"))</f>
        <v>1</v>
      </c>
      <c r="N5" s="39" t="n">
        <f aca="false">IF($A5="","",COUNTIFS(Manutenções!$A$3:$A$302,$A5,Manutenções!$H$3:$H$302,"Atrasada"))</f>
        <v>0</v>
      </c>
      <c r="O5" s="36" t="n">
        <f aca="false">IF($A5="","",IF($M5=0,"Nenhuma agendada",100000-SUMPRODUCT(MAX((Manutenções!$A$3:$A$302=$A5)*(Manutenções!$E$3:$E$302="Aberta")*(100000-Manutenções!$B$3:$B$302)))))</f>
        <v>46292</v>
      </c>
      <c r="P5" s="39" t="n">
        <f aca="false">IF($A5="","",COUNTIFS(Documentos!$A$3:$A$152,$A5,Documentos!$E$3:$E$152,"Vencido"))</f>
        <v>0</v>
      </c>
      <c r="Q5" s="41" t="n">
        <f aca="false">IF($A5="","",$H5+ROW()/1000000)</f>
        <v>98.3796346296296</v>
      </c>
    </row>
    <row r="6" customFormat="false" ht="18" hidden="false" customHeight="true" outlineLevel="0" collapsed="false">
      <c r="A6" s="34" t="str">
        <f aca="false">IF(Ativos!$A6="","",Ativos!$A6)</f>
        <v>TORN-02</v>
      </c>
      <c r="B6" s="35" t="str">
        <f aca="false">IF($A6="","",Ativos!$B6)</f>
        <v>Torno mecânico universal 800 mm</v>
      </c>
      <c r="C6" s="35" t="str">
        <f aca="false">IF($A6="","",Ativos!$E6)</f>
        <v>Usinagem — Setor B</v>
      </c>
      <c r="D6" s="35" t="str">
        <f aca="false">IF($A6="","",Ativos!$I6)</f>
        <v>Operacional</v>
      </c>
      <c r="E6" s="36" t="n">
        <f aca="false">IF($A6="","",MAX(Parâmetros!$C$4-Parâmetros!$C$5,N(Ativos!$G6)))</f>
        <v>46164.0282736958</v>
      </c>
      <c r="F6" s="37" t="n">
        <f aca="false">IF($A6="","",MAX(0,(Parâmetros!$C$4-$E6)*24))</f>
        <v>2160</v>
      </c>
      <c r="G6" s="37" t="n">
        <f aca="false">IF($A6="","",SUMIF(Paradas!$A$3:$A$302,$A6,Paradas!$I$3:$I$302))</f>
        <v>0</v>
      </c>
      <c r="H6" s="38" t="n">
        <f aca="false">IF($A6="","",IF($F6&lt;=0,100,MAX(0,MIN(100,(1-$G6/$F6)*100))))</f>
        <v>100</v>
      </c>
      <c r="I6" s="39" t="n">
        <f aca="false">IF($A6="","",SUMIF(Paradas!$A$3:$A$302,$A6,Paradas!$J$3:$J$302))</f>
        <v>0</v>
      </c>
      <c r="J6" s="40" t="str">
        <f aca="false">IF($A6="","",IF(OR($I6=0,($F6-$G6)&lt;=0),"",($F6-$G6)/$I6))</f>
        <v/>
      </c>
      <c r="K6" s="39" t="n">
        <f aca="false">IF($A6="","",COUNTIFS(Paradas!$A$3:$A$302,$A6,Paradas!$K$3:$K$302,"&gt;0"))</f>
        <v>0</v>
      </c>
      <c r="L6" s="40" t="str">
        <f aca="false">IF($A6="","",IF($K6=0,"",SUMIF(Paradas!$A$3:$A$302,$A6,Paradas!$K$3:$K$302)/$K6))</f>
        <v/>
      </c>
      <c r="M6" s="39" t="n">
        <f aca="false">IF($A6="","",COUNTIFS(Manutenções!$A$3:$A$302,$A6,Manutenções!$E$3:$E$302,"Aberta"))</f>
        <v>0</v>
      </c>
      <c r="N6" s="39" t="n">
        <f aca="false">IF($A6="","",COUNTIFS(Manutenções!$A$3:$A$302,$A6,Manutenções!$H$3:$H$302,"Atrasada"))</f>
        <v>0</v>
      </c>
      <c r="O6" s="36" t="str">
        <f aca="false">IF($A6="","",IF($M6=0,"Nenhuma agendada",100000-SUMPRODUCT(MAX((Manutenções!$A$3:$A$302=$A6)*(Manutenções!$E$3:$E$302="Aberta")*(100000-Manutenções!$B$3:$B$302)))))</f>
        <v>Nenhuma agendada</v>
      </c>
      <c r="P6" s="39" t="n">
        <f aca="false">IF($A6="","",COUNTIFS(Documentos!$A$3:$A$152,$A6,Documentos!$E$3:$E$152,"Vencido"))</f>
        <v>0</v>
      </c>
      <c r="Q6" s="41" t="n">
        <f aca="false">IF($A6="","",$H6+ROW()/1000000)</f>
        <v>100.000006</v>
      </c>
    </row>
    <row r="7" customFormat="false" ht="18" hidden="false" customHeight="true" outlineLevel="0" collapsed="false">
      <c r="A7" s="34" t="str">
        <f aca="false">IF(Ativos!$A7="","",Ativos!$A7)</f>
        <v>FRES-01</v>
      </c>
      <c r="B7" s="35" t="str">
        <f aca="false">IF($A7="","",Ativos!$B7)</f>
        <v>Fresadora ferramenteira</v>
      </c>
      <c r="C7" s="35" t="str">
        <f aca="false">IF($A7="","",Ativos!$E7)</f>
        <v>Usinagem — Setor A</v>
      </c>
      <c r="D7" s="35" t="str">
        <f aca="false">IF($A7="","",Ativos!$I7)</f>
        <v>Operacional</v>
      </c>
      <c r="E7" s="36" t="n">
        <f aca="false">IF($A7="","",MAX(Parâmetros!$C$4-Parâmetros!$C$5,N(Ativos!$G7)))</f>
        <v>46209</v>
      </c>
      <c r="F7" s="37" t="n">
        <f aca="false">IF($A7="","",MAX(0,(Parâmetros!$C$4-$E7)*24))</f>
        <v>1080.67856869963</v>
      </c>
      <c r="G7" s="37" t="n">
        <f aca="false">IF($A7="","",SUMIF(Paradas!$A$3:$A$302,$A7,Paradas!$I$3:$I$302))</f>
        <v>1</v>
      </c>
      <c r="H7" s="38" t="n">
        <f aca="false">IF($A7="","",IF($F7&lt;=0,100,MAX(0,MIN(100,(1-$G7/$F7)*100))))</f>
        <v>99.9074655472068</v>
      </c>
      <c r="I7" s="39" t="n">
        <f aca="false">IF($A7="","",SUMIF(Paradas!$A$3:$A$302,$A7,Paradas!$J$3:$J$302))</f>
        <v>1</v>
      </c>
      <c r="J7" s="40" t="n">
        <f aca="false">IF($A7="","",IF(OR($I7=0,($F7-$G7)&lt;=0),"",($F7-$G7)/$I7))</f>
        <v>1079.67856869963</v>
      </c>
      <c r="K7" s="39" t="n">
        <f aca="false">IF($A7="","",COUNTIFS(Paradas!$A$3:$A$302,$A7,Paradas!$K$3:$K$302,"&gt;0"))</f>
        <v>1</v>
      </c>
      <c r="L7" s="40" t="n">
        <f aca="false">IF($A7="","",IF($K7=0,"",SUMIF(Paradas!$A$3:$A$302,$A7,Paradas!$K$3:$K$302)/$K7))</f>
        <v>1</v>
      </c>
      <c r="M7" s="39" t="n">
        <f aca="false">IF($A7="","",COUNTIFS(Manutenções!$A$3:$A$302,$A7,Manutenções!$E$3:$E$302,"Aberta"))</f>
        <v>2</v>
      </c>
      <c r="N7" s="39" t="n">
        <f aca="false">IF($A7="","",COUNTIFS(Manutenções!$A$3:$A$302,$A7,Manutenções!$H$3:$H$302,"Atrasada"))</f>
        <v>0</v>
      </c>
      <c r="O7" s="36" t="n">
        <f aca="false">IF($A7="","",IF($M7=0,"Nenhuma agendada",100000-SUMPRODUCT(MAX((Manutenções!$A$3:$A$302=$A7)*(Manutenções!$E$3:$E$302="Aberta")*(100000-Manutenções!$B$3:$B$302)))))</f>
        <v>46274</v>
      </c>
      <c r="P7" s="39" t="n">
        <f aca="false">IF($A7="","",COUNTIFS(Documentos!$A$3:$A$152,$A7,Documentos!$E$3:$E$152,"Vencido"))</f>
        <v>0</v>
      </c>
      <c r="Q7" s="41" t="n">
        <f aca="false">IF($A7="","",$H7+ROW()/1000000)</f>
        <v>99.9074725472068</v>
      </c>
    </row>
    <row r="8" customFormat="false" ht="18" hidden="false" customHeight="true" outlineLevel="0" collapsed="false">
      <c r="A8" s="34" t="str">
        <f aca="false">IF(Ativos!$A8="","",Ativos!$A8)</f>
        <v>PREN-01</v>
      </c>
      <c r="B8" s="35" t="str">
        <f aca="false">IF($A8="","",Ativos!$B8)</f>
        <v>Prensa hidráulica 100 t</v>
      </c>
      <c r="C8" s="35" t="str">
        <f aca="false">IF($A8="","",Ativos!$E8)</f>
        <v>Estamparia</v>
      </c>
      <c r="D8" s="35" t="str">
        <f aca="false">IF($A8="","",Ativos!$I8)</f>
        <v>Em manutenção</v>
      </c>
      <c r="E8" s="36" t="n">
        <f aca="false">IF($A8="","",MAX(Parâmetros!$C$4-Parâmetros!$C$5,N(Ativos!$G8)))</f>
        <v>46164.0282736958</v>
      </c>
      <c r="F8" s="37" t="n">
        <f aca="false">IF($A8="","",MAX(0,(Parâmetros!$C$4-$E8)*24))</f>
        <v>2160</v>
      </c>
      <c r="G8" s="37" t="n">
        <f aca="false">IF($A8="","",SUMIF(Paradas!$A$3:$A$302,$A8,Paradas!$I$3:$I$302))</f>
        <v>172.67856869963</v>
      </c>
      <c r="H8" s="38" t="n">
        <f aca="false">IF($A8="","",IF($F8&lt;=0,100,MAX(0,MIN(100,(1-$G8/$F8)*100))))</f>
        <v>92.0056218194616</v>
      </c>
      <c r="I8" s="39" t="n">
        <f aca="false">IF($A8="","",SUMIF(Paradas!$A$3:$A$302,$A8,Paradas!$J$3:$J$302))</f>
        <v>3</v>
      </c>
      <c r="J8" s="40" t="n">
        <f aca="false">IF($A8="","",IF(OR($I8=0,($F8-$G8)&lt;=0),"",($F8-$G8)/$I8))</f>
        <v>662.440477100123</v>
      </c>
      <c r="K8" s="39" t="n">
        <f aca="false">IF($A8="","",COUNTIFS(Paradas!$A$3:$A$302,$A8,Paradas!$K$3:$K$302,"&gt;0"))</f>
        <v>2</v>
      </c>
      <c r="L8" s="40" t="n">
        <f aca="false">IF($A8="","",IF($K8=0,"",SUMIF(Paradas!$A$3:$A$302,$A8,Paradas!$K$3:$K$302)/$K8))</f>
        <v>17.75</v>
      </c>
      <c r="M8" s="39" t="n">
        <f aca="false">IF($A8="","",COUNTIFS(Manutenções!$A$3:$A$302,$A8,Manutenções!$E$3:$E$302,"Aberta"))</f>
        <v>2</v>
      </c>
      <c r="N8" s="39" t="n">
        <f aca="false">IF($A8="","",COUNTIFS(Manutenções!$A$3:$A$302,$A8,Manutenções!$H$3:$H$302,"Atrasada"))</f>
        <v>1</v>
      </c>
      <c r="O8" s="36" t="n">
        <f aca="false">IF($A8="","",IF($M8=0,"Nenhuma agendada",100000-SUMPRODUCT(MAX((Manutenções!$A$3:$A$302=$A8)*(Manutenções!$E$3:$E$302="Aberta")*(100000-Manutenções!$B$3:$B$302)))))</f>
        <v>46249</v>
      </c>
      <c r="P8" s="39" t="n">
        <f aca="false">IF($A8="","",COUNTIFS(Documentos!$A$3:$A$152,$A8,Documentos!$E$3:$E$152,"Vencido"))</f>
        <v>1</v>
      </c>
      <c r="Q8" s="41" t="n">
        <f aca="false">IF($A8="","",$H8+ROW()/1000000)</f>
        <v>92.0056298194616</v>
      </c>
    </row>
    <row r="9" customFormat="false" ht="18" hidden="false" customHeight="true" outlineLevel="0" collapsed="false">
      <c r="A9" s="34" t="str">
        <f aca="false">IF(Ativos!$A9="","",Ativos!$A9)</f>
        <v>ESTE-01</v>
      </c>
      <c r="B9" s="35" t="str">
        <f aca="false">IF($A9="","",Ativos!$B9)</f>
        <v>Esteira transportadora 12 m</v>
      </c>
      <c r="C9" s="35" t="str">
        <f aca="false">IF($A9="","",Ativos!$E9)</f>
        <v>Expedição</v>
      </c>
      <c r="D9" s="35" t="str">
        <f aca="false">IF($A9="","",Ativos!$I9)</f>
        <v>Operacional</v>
      </c>
      <c r="E9" s="36" t="n">
        <f aca="false">IF($A9="","",MAX(Parâmetros!$C$4-Parâmetros!$C$5,N(Ativos!$G9)))</f>
        <v>46164.0282736958</v>
      </c>
      <c r="F9" s="37" t="n">
        <f aca="false">IF($A9="","",MAX(0,(Parâmetros!$C$4-$E9)*24))</f>
        <v>2160</v>
      </c>
      <c r="G9" s="37" t="n">
        <f aca="false">IF($A9="","",SUMIF(Paradas!$A$3:$A$302,$A9,Paradas!$I$3:$I$302))</f>
        <v>3.5</v>
      </c>
      <c r="H9" s="38" t="n">
        <f aca="false">IF($A9="","",IF($F9&lt;=0,100,MAX(0,MIN(100,(1-$G9/$F9)*100))))</f>
        <v>99.837962962963</v>
      </c>
      <c r="I9" s="39" t="n">
        <f aca="false">IF($A9="","",SUMIF(Paradas!$A$3:$A$302,$A9,Paradas!$J$3:$J$302))</f>
        <v>2</v>
      </c>
      <c r="J9" s="40" t="n">
        <f aca="false">IF($A9="","",IF(OR($I9=0,($F9-$G9)&lt;=0),"",($F9-$G9)/$I9))</f>
        <v>1078.25</v>
      </c>
      <c r="K9" s="39" t="n">
        <f aca="false">IF($A9="","",COUNTIFS(Paradas!$A$3:$A$302,$A9,Paradas!$K$3:$K$302,"&gt;0"))</f>
        <v>2</v>
      </c>
      <c r="L9" s="40" t="n">
        <f aca="false">IF($A9="","",IF($K9=0,"",SUMIF(Paradas!$A$3:$A$302,$A9,Paradas!$K$3:$K$302)/$K9))</f>
        <v>1.75</v>
      </c>
      <c r="M9" s="39" t="n">
        <f aca="false">IF($A9="","",COUNTIFS(Manutenções!$A$3:$A$302,$A9,Manutenções!$E$3:$E$302,"Aberta"))</f>
        <v>1</v>
      </c>
      <c r="N9" s="39" t="n">
        <f aca="false">IF($A9="","",COUNTIFS(Manutenções!$A$3:$A$302,$A9,Manutenções!$H$3:$H$302,"Atrasada"))</f>
        <v>0</v>
      </c>
      <c r="O9" s="36" t="n">
        <f aca="false">IF($A9="","",IF($M9=0,"Nenhuma agendada",100000-SUMPRODUCT(MAX((Manutenções!$A$3:$A$302=$A9)*(Manutenções!$E$3:$E$302="Aberta")*(100000-Manutenções!$B$3:$B$302)))))</f>
        <v>46305</v>
      </c>
      <c r="P9" s="39" t="n">
        <f aca="false">IF($A9="","",COUNTIFS(Documentos!$A$3:$A$152,$A9,Documentos!$E$3:$E$152,"Vencido"))</f>
        <v>1</v>
      </c>
      <c r="Q9" s="41" t="n">
        <f aca="false">IF($A9="","",$H9+ROW()/1000000)</f>
        <v>99.837971962963</v>
      </c>
    </row>
    <row r="10" customFormat="false" ht="18" hidden="false" customHeight="true" outlineLevel="0" collapsed="false">
      <c r="A10" s="34" t="str">
        <f aca="false">IF(Ativos!$A10="","",Ativos!$A10)</f>
        <v>EMPI-01</v>
      </c>
      <c r="B10" s="35" t="str">
        <f aca="false">IF($A10="","",Ativos!$B10)</f>
        <v>Empilhadeira 2,5 t — GLP</v>
      </c>
      <c r="C10" s="35" t="str">
        <f aca="false">IF($A10="","",Ativos!$E10)</f>
        <v>Expedição</v>
      </c>
      <c r="D10" s="35" t="str">
        <f aca="false">IF($A10="","",Ativos!$I10)</f>
        <v>Operacional</v>
      </c>
      <c r="E10" s="36" t="n">
        <f aca="false">IF($A10="","",MAX(Parâmetros!$C$4-Parâmetros!$C$5,N(Ativos!$G10)))</f>
        <v>46164.0282736958</v>
      </c>
      <c r="F10" s="37" t="n">
        <f aca="false">IF($A10="","",MAX(0,(Parâmetros!$C$4-$E10)*24))</f>
        <v>2160</v>
      </c>
      <c r="G10" s="37" t="n">
        <f aca="false">IF($A10="","",SUMIF(Paradas!$A$3:$A$302,$A10,Paradas!$I$3:$I$302))</f>
        <v>2.5</v>
      </c>
      <c r="H10" s="38" t="n">
        <f aca="false">IF($A10="","",IF($F10&lt;=0,100,MAX(0,MIN(100,(1-$G10/$F10)*100))))</f>
        <v>99.8842592592593</v>
      </c>
      <c r="I10" s="39" t="n">
        <f aca="false">IF($A10="","",SUMIF(Paradas!$A$3:$A$302,$A10,Paradas!$J$3:$J$302))</f>
        <v>1</v>
      </c>
      <c r="J10" s="40" t="n">
        <f aca="false">IF($A10="","",IF(OR($I10=0,($F10-$G10)&lt;=0),"",($F10-$G10)/$I10))</f>
        <v>2157.5</v>
      </c>
      <c r="K10" s="39" t="n">
        <f aca="false">IF($A10="","",COUNTIFS(Paradas!$A$3:$A$302,$A10,Paradas!$K$3:$K$302,"&gt;0"))</f>
        <v>1</v>
      </c>
      <c r="L10" s="40" t="n">
        <f aca="false">IF($A10="","",IF($K10=0,"",SUMIF(Paradas!$A$3:$A$302,$A10,Paradas!$K$3:$K$302)/$K10))</f>
        <v>2.5</v>
      </c>
      <c r="M10" s="39" t="n">
        <f aca="false">IF($A10="","",COUNTIFS(Manutenções!$A$3:$A$302,$A10,Manutenções!$E$3:$E$302,"Aberta"))</f>
        <v>1</v>
      </c>
      <c r="N10" s="39" t="n">
        <f aca="false">IF($A10="","",COUNTIFS(Manutenções!$A$3:$A$302,$A10,Manutenções!$H$3:$H$302,"Atrasada"))</f>
        <v>0</v>
      </c>
      <c r="O10" s="36" t="n">
        <f aca="false">IF($A10="","",IF($M10=0,"Nenhuma agendada",100000-SUMPRODUCT(MAX((Manutenções!$A$3:$A$302=$A10)*(Manutenções!$E$3:$E$302="Aberta")*(100000-Manutenções!$B$3:$B$302)))))</f>
        <v>46264</v>
      </c>
      <c r="P10" s="39" t="n">
        <f aca="false">IF($A10="","",COUNTIFS(Documentos!$A$3:$A$152,$A10,Documentos!$E$3:$E$152,"Vencido"))</f>
        <v>1</v>
      </c>
      <c r="Q10" s="41" t="n">
        <f aca="false">IF($A10="","",$H10+ROW()/1000000)</f>
        <v>99.8842692592593</v>
      </c>
    </row>
    <row r="11" customFormat="false" ht="18" hidden="false" customHeight="true" outlineLevel="0" collapsed="false">
      <c r="A11" s="34" t="str">
        <f aca="false">IF(Ativos!$A11="","",Ativos!$A11)</f>
        <v>FURA-01</v>
      </c>
      <c r="B11" s="35" t="str">
        <f aca="false">IF($A11="","",Ativos!$B11)</f>
        <v>Furadeira de bancada 5/8"</v>
      </c>
      <c r="C11" s="35" t="str">
        <f aca="false">IF($A11="","",Ativos!$E11)</f>
        <v>Ferramentaria</v>
      </c>
      <c r="D11" s="35" t="str">
        <f aca="false">IF($A11="","",Ativos!$I11)</f>
        <v>Parado</v>
      </c>
      <c r="E11" s="36" t="n">
        <f aca="false">IF($A11="","",MAX(Parâmetros!$C$4-Parâmetros!$C$5,N(Ativos!$G11)))</f>
        <v>46164.0282736958</v>
      </c>
      <c r="F11" s="37" t="n">
        <f aca="false">IF($A11="","",MAX(0,(Parâmetros!$C$4-$E11)*24))</f>
        <v>2160</v>
      </c>
      <c r="G11" s="37" t="n">
        <f aca="false">IF($A11="","",SUMIF(Paradas!$A$3:$A$302,$A11,Paradas!$I$3:$I$302))</f>
        <v>711.178568699572</v>
      </c>
      <c r="H11" s="38" t="n">
        <f aca="false">IF($A11="","",IF($F11&lt;=0,100,MAX(0,MIN(100,(1-$G11/$F11)*100))))</f>
        <v>67.0750662639087</v>
      </c>
      <c r="I11" s="39" t="n">
        <f aca="false">IF($A11="","",SUMIF(Paradas!$A$3:$A$302,$A11,Paradas!$J$3:$J$302))</f>
        <v>1</v>
      </c>
      <c r="J11" s="40" t="n">
        <f aca="false">IF($A11="","",IF(OR($I11=0,($F11-$G11)&lt;=0),"",($F11-$G11)/$I11))</f>
        <v>1448.82143130043</v>
      </c>
      <c r="K11" s="39" t="n">
        <f aca="false">IF($A11="","",COUNTIFS(Paradas!$A$3:$A$302,$A11,Paradas!$K$3:$K$302,"&gt;0"))</f>
        <v>0</v>
      </c>
      <c r="L11" s="40" t="str">
        <f aca="false">IF($A11="","",IF($K11=0,"",SUMIF(Paradas!$A$3:$A$302,$A11,Paradas!$K$3:$K$302)/$K11))</f>
        <v/>
      </c>
      <c r="M11" s="39" t="n">
        <f aca="false">IF($A11="","",COUNTIFS(Manutenções!$A$3:$A$302,$A11,Manutenções!$E$3:$E$302,"Aberta"))</f>
        <v>1</v>
      </c>
      <c r="N11" s="39" t="n">
        <f aca="false">IF($A11="","",COUNTIFS(Manutenções!$A$3:$A$302,$A11,Manutenções!$H$3:$H$302,"Atrasada"))</f>
        <v>1</v>
      </c>
      <c r="O11" s="36" t="n">
        <f aca="false">IF($A11="","",IF($M11=0,"Nenhuma agendada",100000-SUMPRODUCT(MAX((Manutenções!$A$3:$A$302=$A11)*(Manutenções!$E$3:$E$302="Aberta")*(100000-Manutenções!$B$3:$B$302)))))</f>
        <v>46245</v>
      </c>
      <c r="P11" s="39" t="n">
        <f aca="false">IF($A11="","",COUNTIFS(Documentos!$A$3:$A$152,$A11,Documentos!$E$3:$E$152,"Vencido"))</f>
        <v>0</v>
      </c>
      <c r="Q11" s="41" t="n">
        <f aca="false">IF($A11="","",$H11+ROW()/1000000)</f>
        <v>67.0750772639087</v>
      </c>
    </row>
    <row r="12" customFormat="false" ht="18" hidden="false" customHeight="true" outlineLevel="0" collapsed="false">
      <c r="A12" s="34" t="str">
        <f aca="false">IF(Ativos!$A12="","",Ativos!$A12)</f>
        <v>SOLD-01</v>
      </c>
      <c r="B12" s="35" t="str">
        <f aca="false">IF($A12="","",Ativos!$B12)</f>
        <v>Máquina de solda MIG 350 A</v>
      </c>
      <c r="C12" s="35" t="str">
        <f aca="false">IF($A12="","",Ativos!$E12)</f>
        <v>Caldeiraria</v>
      </c>
      <c r="D12" s="35" t="str">
        <f aca="false">IF($A12="","",Ativos!$I12)</f>
        <v>Operacional</v>
      </c>
      <c r="E12" s="36" t="n">
        <f aca="false">IF($A12="","",MAX(Parâmetros!$C$4-Parâmetros!$C$5,N(Ativos!$G12)))</f>
        <v>46164.0282736958</v>
      </c>
      <c r="F12" s="37" t="n">
        <f aca="false">IF($A12="","",MAX(0,(Parâmetros!$C$4-$E12)*24))</f>
        <v>2160</v>
      </c>
      <c r="G12" s="37" t="n">
        <f aca="false">IF($A12="","",SUMIF(Paradas!$A$3:$A$302,$A12,Paradas!$I$3:$I$302))</f>
        <v>4</v>
      </c>
      <c r="H12" s="38" t="n">
        <f aca="false">IF($A12="","",IF($F12&lt;=0,100,MAX(0,MIN(100,(1-$G12/$F12)*100))))</f>
        <v>99.8148148148148</v>
      </c>
      <c r="I12" s="39" t="n">
        <f aca="false">IF($A12="","",SUMIF(Paradas!$A$3:$A$302,$A12,Paradas!$J$3:$J$302))</f>
        <v>1</v>
      </c>
      <c r="J12" s="40" t="n">
        <f aca="false">IF($A12="","",IF(OR($I12=0,($F12-$G12)&lt;=0),"",($F12-$G12)/$I12))</f>
        <v>2156</v>
      </c>
      <c r="K12" s="39" t="n">
        <f aca="false">IF($A12="","",COUNTIFS(Paradas!$A$3:$A$302,$A12,Paradas!$K$3:$K$302,"&gt;0"))</f>
        <v>1</v>
      </c>
      <c r="L12" s="40" t="n">
        <f aca="false">IF($A12="","",IF($K12=0,"",SUMIF(Paradas!$A$3:$A$302,$A12,Paradas!$K$3:$K$302)/$K12))</f>
        <v>4</v>
      </c>
      <c r="M12" s="39" t="n">
        <f aca="false">IF($A12="","",COUNTIFS(Manutenções!$A$3:$A$302,$A12,Manutenções!$E$3:$E$302,"Aberta"))</f>
        <v>1</v>
      </c>
      <c r="N12" s="39" t="n">
        <f aca="false">IF($A12="","",COUNTIFS(Manutenções!$A$3:$A$302,$A12,Manutenções!$H$3:$H$302,"Atrasada"))</f>
        <v>0</v>
      </c>
      <c r="O12" s="36" t="n">
        <f aca="false">IF($A12="","",IF($M12=0,"Nenhuma agendada",100000-SUMPRODUCT(MAX((Manutenções!$A$3:$A$302=$A12)*(Manutenções!$E$3:$E$302="Aberta")*(100000-Manutenções!$B$3:$B$302)))))</f>
        <v>46299</v>
      </c>
      <c r="P12" s="39" t="n">
        <f aca="false">IF($A12="","",COUNTIFS(Documentos!$A$3:$A$152,$A12,Documentos!$E$3:$E$152,"Vencido"))</f>
        <v>0</v>
      </c>
      <c r="Q12" s="41" t="n">
        <f aca="false">IF($A12="","",$H12+ROW()/1000000)</f>
        <v>99.8148268148148</v>
      </c>
    </row>
    <row r="13" customFormat="false" ht="18" hidden="false" customHeight="true" outlineLevel="0" collapsed="false">
      <c r="A13" s="34" t="str">
        <f aca="false">IF(Ativos!$A13="","",Ativos!$A13)</f>
        <v/>
      </c>
      <c r="B13" s="35" t="str">
        <f aca="false">IF($A13="","",Ativos!$B13)</f>
        <v/>
      </c>
      <c r="C13" s="35" t="str">
        <f aca="false">IF($A13="","",Ativos!$E13)</f>
        <v/>
      </c>
      <c r="D13" s="35" t="str">
        <f aca="false">IF($A13="","",Ativos!$I13)</f>
        <v/>
      </c>
      <c r="E13" s="36" t="str">
        <f aca="false">IF($A13="","",MAX(Parâmetros!$C$4-Parâmetros!$C$5,N(Ativos!$G13)))</f>
        <v/>
      </c>
      <c r="F13" s="37" t="str">
        <f aca="false">IF($A13="","",MAX(0,(Parâmetros!$C$4-$E13)*24))</f>
        <v/>
      </c>
      <c r="G13" s="37" t="str">
        <f aca="false">IF($A13="","",SUMIF(Paradas!$A$3:$A$302,$A13,Paradas!$I$3:$I$302))</f>
        <v/>
      </c>
      <c r="H13" s="38" t="str">
        <f aca="false">IF($A13="","",IF($F13&lt;=0,100,MAX(0,MIN(100,(1-$G13/$F13)*100))))</f>
        <v/>
      </c>
      <c r="I13" s="39" t="str">
        <f aca="false">IF($A13="","",SUMIF(Paradas!$A$3:$A$302,$A13,Paradas!$J$3:$J$302))</f>
        <v/>
      </c>
      <c r="J13" s="40" t="str">
        <f aca="false">IF($A13="","",IF(OR($I13=0,($F13-$G13)&lt;=0),"",($F13-$G13)/$I13))</f>
        <v/>
      </c>
      <c r="K13" s="39" t="str">
        <f aca="false">IF($A13="","",COUNTIFS(Paradas!$A$3:$A$302,$A13,Paradas!$K$3:$K$302,"&gt;0"))</f>
        <v/>
      </c>
      <c r="L13" s="40" t="str">
        <f aca="false">IF($A13="","",IF($K13=0,"",SUMIF(Paradas!$A$3:$A$302,$A13,Paradas!$K$3:$K$302)/$K13))</f>
        <v/>
      </c>
      <c r="M13" s="39" t="str">
        <f aca="false">IF($A13="","",COUNTIFS(Manutenções!$A$3:$A$302,$A13,Manutenções!$E$3:$E$302,"Aberta"))</f>
        <v/>
      </c>
      <c r="N13" s="39" t="str">
        <f aca="false">IF($A13="","",COUNTIFS(Manutenções!$A$3:$A$302,$A13,Manutenções!$H$3:$H$302,"Atrasada"))</f>
        <v/>
      </c>
      <c r="O13" s="36" t="str">
        <f aca="false">IF($A13="","",IF($M13=0,"Nenhuma agendada",100000-SUMPRODUCT(MAX((Manutenções!$A$3:$A$302=$A13)*(Manutenções!$E$3:$E$302="Aberta")*(100000-Manutenções!$B$3:$B$302)))))</f>
        <v/>
      </c>
      <c r="P13" s="39" t="str">
        <f aca="false">IF($A13="","",COUNTIFS(Documentos!$A$3:$A$152,$A13,Documentos!$E$3:$E$152,"Vencido"))</f>
        <v/>
      </c>
      <c r="Q13" s="41" t="str">
        <f aca="false">IF($A13="","",$H13+ROW()/1000000)</f>
        <v/>
      </c>
    </row>
    <row r="14" customFormat="false" ht="18" hidden="false" customHeight="true" outlineLevel="0" collapsed="false">
      <c r="A14" s="34" t="str">
        <f aca="false">IF(Ativos!$A14="","",Ativos!$A14)</f>
        <v/>
      </c>
      <c r="B14" s="35" t="str">
        <f aca="false">IF($A14="","",Ativos!$B14)</f>
        <v/>
      </c>
      <c r="C14" s="35" t="str">
        <f aca="false">IF($A14="","",Ativos!$E14)</f>
        <v/>
      </c>
      <c r="D14" s="35" t="str">
        <f aca="false">IF($A14="","",Ativos!$I14)</f>
        <v/>
      </c>
      <c r="E14" s="36" t="str">
        <f aca="false">IF($A14="","",MAX(Parâmetros!$C$4-Parâmetros!$C$5,N(Ativos!$G14)))</f>
        <v/>
      </c>
      <c r="F14" s="37" t="str">
        <f aca="false">IF($A14="","",MAX(0,(Parâmetros!$C$4-$E14)*24))</f>
        <v/>
      </c>
      <c r="G14" s="37" t="str">
        <f aca="false">IF($A14="","",SUMIF(Paradas!$A$3:$A$302,$A14,Paradas!$I$3:$I$302))</f>
        <v/>
      </c>
      <c r="H14" s="38" t="str">
        <f aca="false">IF($A14="","",IF($F14&lt;=0,100,MAX(0,MIN(100,(1-$G14/$F14)*100))))</f>
        <v/>
      </c>
      <c r="I14" s="39" t="str">
        <f aca="false">IF($A14="","",SUMIF(Paradas!$A$3:$A$302,$A14,Paradas!$J$3:$J$302))</f>
        <v/>
      </c>
      <c r="J14" s="40" t="str">
        <f aca="false">IF($A14="","",IF(OR($I14=0,($F14-$G14)&lt;=0),"",($F14-$G14)/$I14))</f>
        <v/>
      </c>
      <c r="K14" s="39" t="str">
        <f aca="false">IF($A14="","",COUNTIFS(Paradas!$A$3:$A$302,$A14,Paradas!$K$3:$K$302,"&gt;0"))</f>
        <v/>
      </c>
      <c r="L14" s="40" t="str">
        <f aca="false">IF($A14="","",IF($K14=0,"",SUMIF(Paradas!$A$3:$A$302,$A14,Paradas!$K$3:$K$302)/$K14))</f>
        <v/>
      </c>
      <c r="M14" s="39" t="str">
        <f aca="false">IF($A14="","",COUNTIFS(Manutenções!$A$3:$A$302,$A14,Manutenções!$E$3:$E$302,"Aberta"))</f>
        <v/>
      </c>
      <c r="N14" s="39" t="str">
        <f aca="false">IF($A14="","",COUNTIFS(Manutenções!$A$3:$A$302,$A14,Manutenções!$H$3:$H$302,"Atrasada"))</f>
        <v/>
      </c>
      <c r="O14" s="36" t="str">
        <f aca="false">IF($A14="","",IF($M14=0,"Nenhuma agendada",100000-SUMPRODUCT(MAX((Manutenções!$A$3:$A$302=$A14)*(Manutenções!$E$3:$E$302="Aberta")*(100000-Manutenções!$B$3:$B$302)))))</f>
        <v/>
      </c>
      <c r="P14" s="39" t="str">
        <f aca="false">IF($A14="","",COUNTIFS(Documentos!$A$3:$A$152,$A14,Documentos!$E$3:$E$152,"Vencido"))</f>
        <v/>
      </c>
      <c r="Q14" s="41" t="str">
        <f aca="false">IF($A14="","",$H14+ROW()/1000000)</f>
        <v/>
      </c>
    </row>
    <row r="15" customFormat="false" ht="18" hidden="false" customHeight="true" outlineLevel="0" collapsed="false">
      <c r="A15" s="34" t="str">
        <f aca="false">IF(Ativos!$A15="","",Ativos!$A15)</f>
        <v/>
      </c>
      <c r="B15" s="35" t="str">
        <f aca="false">IF($A15="","",Ativos!$B15)</f>
        <v/>
      </c>
      <c r="C15" s="35" t="str">
        <f aca="false">IF($A15="","",Ativos!$E15)</f>
        <v/>
      </c>
      <c r="D15" s="35" t="str">
        <f aca="false">IF($A15="","",Ativos!$I15)</f>
        <v/>
      </c>
      <c r="E15" s="36" t="str">
        <f aca="false">IF($A15="","",MAX(Parâmetros!$C$4-Parâmetros!$C$5,N(Ativos!$G15)))</f>
        <v/>
      </c>
      <c r="F15" s="37" t="str">
        <f aca="false">IF($A15="","",MAX(0,(Parâmetros!$C$4-$E15)*24))</f>
        <v/>
      </c>
      <c r="G15" s="37" t="str">
        <f aca="false">IF($A15="","",SUMIF(Paradas!$A$3:$A$302,$A15,Paradas!$I$3:$I$302))</f>
        <v/>
      </c>
      <c r="H15" s="38" t="str">
        <f aca="false">IF($A15="","",IF($F15&lt;=0,100,MAX(0,MIN(100,(1-$G15/$F15)*100))))</f>
        <v/>
      </c>
      <c r="I15" s="39" t="str">
        <f aca="false">IF($A15="","",SUMIF(Paradas!$A$3:$A$302,$A15,Paradas!$J$3:$J$302))</f>
        <v/>
      </c>
      <c r="J15" s="40" t="str">
        <f aca="false">IF($A15="","",IF(OR($I15=0,($F15-$G15)&lt;=0),"",($F15-$G15)/$I15))</f>
        <v/>
      </c>
      <c r="K15" s="39" t="str">
        <f aca="false">IF($A15="","",COUNTIFS(Paradas!$A$3:$A$302,$A15,Paradas!$K$3:$K$302,"&gt;0"))</f>
        <v/>
      </c>
      <c r="L15" s="40" t="str">
        <f aca="false">IF($A15="","",IF($K15=0,"",SUMIF(Paradas!$A$3:$A$302,$A15,Paradas!$K$3:$K$302)/$K15))</f>
        <v/>
      </c>
      <c r="M15" s="39" t="str">
        <f aca="false">IF($A15="","",COUNTIFS(Manutenções!$A$3:$A$302,$A15,Manutenções!$E$3:$E$302,"Aberta"))</f>
        <v/>
      </c>
      <c r="N15" s="39" t="str">
        <f aca="false">IF($A15="","",COUNTIFS(Manutenções!$A$3:$A$302,$A15,Manutenções!$H$3:$H$302,"Atrasada"))</f>
        <v/>
      </c>
      <c r="O15" s="36" t="str">
        <f aca="false">IF($A15="","",IF($M15=0,"Nenhuma agendada",100000-SUMPRODUCT(MAX((Manutenções!$A$3:$A$302=$A15)*(Manutenções!$E$3:$E$302="Aberta")*(100000-Manutenções!$B$3:$B$302)))))</f>
        <v/>
      </c>
      <c r="P15" s="39" t="str">
        <f aca="false">IF($A15="","",COUNTIFS(Documentos!$A$3:$A$152,$A15,Documentos!$E$3:$E$152,"Vencido"))</f>
        <v/>
      </c>
      <c r="Q15" s="41" t="str">
        <f aca="false">IF($A15="","",$H15+ROW()/1000000)</f>
        <v/>
      </c>
    </row>
    <row r="16" customFormat="false" ht="18" hidden="false" customHeight="true" outlineLevel="0" collapsed="false">
      <c r="A16" s="34" t="str">
        <f aca="false">IF(Ativos!$A16="","",Ativos!$A16)</f>
        <v/>
      </c>
      <c r="B16" s="35" t="str">
        <f aca="false">IF($A16="","",Ativos!$B16)</f>
        <v/>
      </c>
      <c r="C16" s="35" t="str">
        <f aca="false">IF($A16="","",Ativos!$E16)</f>
        <v/>
      </c>
      <c r="D16" s="35" t="str">
        <f aca="false">IF($A16="","",Ativos!$I16)</f>
        <v/>
      </c>
      <c r="E16" s="36" t="str">
        <f aca="false">IF($A16="","",MAX(Parâmetros!$C$4-Parâmetros!$C$5,N(Ativos!$G16)))</f>
        <v/>
      </c>
      <c r="F16" s="37" t="str">
        <f aca="false">IF($A16="","",MAX(0,(Parâmetros!$C$4-$E16)*24))</f>
        <v/>
      </c>
      <c r="G16" s="37" t="str">
        <f aca="false">IF($A16="","",SUMIF(Paradas!$A$3:$A$302,$A16,Paradas!$I$3:$I$302))</f>
        <v/>
      </c>
      <c r="H16" s="38" t="str">
        <f aca="false">IF($A16="","",IF($F16&lt;=0,100,MAX(0,MIN(100,(1-$G16/$F16)*100))))</f>
        <v/>
      </c>
      <c r="I16" s="39" t="str">
        <f aca="false">IF($A16="","",SUMIF(Paradas!$A$3:$A$302,$A16,Paradas!$J$3:$J$302))</f>
        <v/>
      </c>
      <c r="J16" s="40" t="str">
        <f aca="false">IF($A16="","",IF(OR($I16=0,($F16-$G16)&lt;=0),"",($F16-$G16)/$I16))</f>
        <v/>
      </c>
      <c r="K16" s="39" t="str">
        <f aca="false">IF($A16="","",COUNTIFS(Paradas!$A$3:$A$302,$A16,Paradas!$K$3:$K$302,"&gt;0"))</f>
        <v/>
      </c>
      <c r="L16" s="40" t="str">
        <f aca="false">IF($A16="","",IF($K16=0,"",SUMIF(Paradas!$A$3:$A$302,$A16,Paradas!$K$3:$K$302)/$K16))</f>
        <v/>
      </c>
      <c r="M16" s="39" t="str">
        <f aca="false">IF($A16="","",COUNTIFS(Manutenções!$A$3:$A$302,$A16,Manutenções!$E$3:$E$302,"Aberta"))</f>
        <v/>
      </c>
      <c r="N16" s="39" t="str">
        <f aca="false">IF($A16="","",COUNTIFS(Manutenções!$A$3:$A$302,$A16,Manutenções!$H$3:$H$302,"Atrasada"))</f>
        <v/>
      </c>
      <c r="O16" s="36" t="str">
        <f aca="false">IF($A16="","",IF($M16=0,"Nenhuma agendada",100000-SUMPRODUCT(MAX((Manutenções!$A$3:$A$302=$A16)*(Manutenções!$E$3:$E$302="Aberta")*(100000-Manutenções!$B$3:$B$302)))))</f>
        <v/>
      </c>
      <c r="P16" s="39" t="str">
        <f aca="false">IF($A16="","",COUNTIFS(Documentos!$A$3:$A$152,$A16,Documentos!$E$3:$E$152,"Vencido"))</f>
        <v/>
      </c>
      <c r="Q16" s="41" t="str">
        <f aca="false">IF($A16="","",$H16+ROW()/1000000)</f>
        <v/>
      </c>
    </row>
    <row r="17" customFormat="false" ht="18" hidden="false" customHeight="true" outlineLevel="0" collapsed="false">
      <c r="A17" s="34" t="str">
        <f aca="false">IF(Ativos!$A17="","",Ativos!$A17)</f>
        <v/>
      </c>
      <c r="B17" s="35" t="str">
        <f aca="false">IF($A17="","",Ativos!$B17)</f>
        <v/>
      </c>
      <c r="C17" s="35" t="str">
        <f aca="false">IF($A17="","",Ativos!$E17)</f>
        <v/>
      </c>
      <c r="D17" s="35" t="str">
        <f aca="false">IF($A17="","",Ativos!$I17)</f>
        <v/>
      </c>
      <c r="E17" s="36" t="str">
        <f aca="false">IF($A17="","",MAX(Parâmetros!$C$4-Parâmetros!$C$5,N(Ativos!$G17)))</f>
        <v/>
      </c>
      <c r="F17" s="37" t="str">
        <f aca="false">IF($A17="","",MAX(0,(Parâmetros!$C$4-$E17)*24))</f>
        <v/>
      </c>
      <c r="G17" s="37" t="str">
        <f aca="false">IF($A17="","",SUMIF(Paradas!$A$3:$A$302,$A17,Paradas!$I$3:$I$302))</f>
        <v/>
      </c>
      <c r="H17" s="38" t="str">
        <f aca="false">IF($A17="","",IF($F17&lt;=0,100,MAX(0,MIN(100,(1-$G17/$F17)*100))))</f>
        <v/>
      </c>
      <c r="I17" s="39" t="str">
        <f aca="false">IF($A17="","",SUMIF(Paradas!$A$3:$A$302,$A17,Paradas!$J$3:$J$302))</f>
        <v/>
      </c>
      <c r="J17" s="40" t="str">
        <f aca="false">IF($A17="","",IF(OR($I17=0,($F17-$G17)&lt;=0),"",($F17-$G17)/$I17))</f>
        <v/>
      </c>
      <c r="K17" s="39" t="str">
        <f aca="false">IF($A17="","",COUNTIFS(Paradas!$A$3:$A$302,$A17,Paradas!$K$3:$K$302,"&gt;0"))</f>
        <v/>
      </c>
      <c r="L17" s="40" t="str">
        <f aca="false">IF($A17="","",IF($K17=0,"",SUMIF(Paradas!$A$3:$A$302,$A17,Paradas!$K$3:$K$302)/$K17))</f>
        <v/>
      </c>
      <c r="M17" s="39" t="str">
        <f aca="false">IF($A17="","",COUNTIFS(Manutenções!$A$3:$A$302,$A17,Manutenções!$E$3:$E$302,"Aberta"))</f>
        <v/>
      </c>
      <c r="N17" s="39" t="str">
        <f aca="false">IF($A17="","",COUNTIFS(Manutenções!$A$3:$A$302,$A17,Manutenções!$H$3:$H$302,"Atrasada"))</f>
        <v/>
      </c>
      <c r="O17" s="36" t="str">
        <f aca="false">IF($A17="","",IF($M17=0,"Nenhuma agendada",100000-SUMPRODUCT(MAX((Manutenções!$A$3:$A$302=$A17)*(Manutenções!$E$3:$E$302="Aberta")*(100000-Manutenções!$B$3:$B$302)))))</f>
        <v/>
      </c>
      <c r="P17" s="39" t="str">
        <f aca="false">IF($A17="","",COUNTIFS(Documentos!$A$3:$A$152,$A17,Documentos!$E$3:$E$152,"Vencido"))</f>
        <v/>
      </c>
      <c r="Q17" s="41" t="str">
        <f aca="false">IF($A17="","",$H17+ROW()/1000000)</f>
        <v/>
      </c>
    </row>
    <row r="18" customFormat="false" ht="18" hidden="false" customHeight="true" outlineLevel="0" collapsed="false">
      <c r="A18" s="34" t="str">
        <f aca="false">IF(Ativos!$A18="","",Ativos!$A18)</f>
        <v/>
      </c>
      <c r="B18" s="35" t="str">
        <f aca="false">IF($A18="","",Ativos!$B18)</f>
        <v/>
      </c>
      <c r="C18" s="35" t="str">
        <f aca="false">IF($A18="","",Ativos!$E18)</f>
        <v/>
      </c>
      <c r="D18" s="35" t="str">
        <f aca="false">IF($A18="","",Ativos!$I18)</f>
        <v/>
      </c>
      <c r="E18" s="36" t="str">
        <f aca="false">IF($A18="","",MAX(Parâmetros!$C$4-Parâmetros!$C$5,N(Ativos!$G18)))</f>
        <v/>
      </c>
      <c r="F18" s="37" t="str">
        <f aca="false">IF($A18="","",MAX(0,(Parâmetros!$C$4-$E18)*24))</f>
        <v/>
      </c>
      <c r="G18" s="37" t="str">
        <f aca="false">IF($A18="","",SUMIF(Paradas!$A$3:$A$302,$A18,Paradas!$I$3:$I$302))</f>
        <v/>
      </c>
      <c r="H18" s="38" t="str">
        <f aca="false">IF($A18="","",IF($F18&lt;=0,100,MAX(0,MIN(100,(1-$G18/$F18)*100))))</f>
        <v/>
      </c>
      <c r="I18" s="39" t="str">
        <f aca="false">IF($A18="","",SUMIF(Paradas!$A$3:$A$302,$A18,Paradas!$J$3:$J$302))</f>
        <v/>
      </c>
      <c r="J18" s="40" t="str">
        <f aca="false">IF($A18="","",IF(OR($I18=0,($F18-$G18)&lt;=0),"",($F18-$G18)/$I18))</f>
        <v/>
      </c>
      <c r="K18" s="39" t="str">
        <f aca="false">IF($A18="","",COUNTIFS(Paradas!$A$3:$A$302,$A18,Paradas!$K$3:$K$302,"&gt;0"))</f>
        <v/>
      </c>
      <c r="L18" s="40" t="str">
        <f aca="false">IF($A18="","",IF($K18=0,"",SUMIF(Paradas!$A$3:$A$302,$A18,Paradas!$K$3:$K$302)/$K18))</f>
        <v/>
      </c>
      <c r="M18" s="39" t="str">
        <f aca="false">IF($A18="","",COUNTIFS(Manutenções!$A$3:$A$302,$A18,Manutenções!$E$3:$E$302,"Aberta"))</f>
        <v/>
      </c>
      <c r="N18" s="39" t="str">
        <f aca="false">IF($A18="","",COUNTIFS(Manutenções!$A$3:$A$302,$A18,Manutenções!$H$3:$H$302,"Atrasada"))</f>
        <v/>
      </c>
      <c r="O18" s="36" t="str">
        <f aca="false">IF($A18="","",IF($M18=0,"Nenhuma agendada",100000-SUMPRODUCT(MAX((Manutenções!$A$3:$A$302=$A18)*(Manutenções!$E$3:$E$302="Aberta")*(100000-Manutenções!$B$3:$B$302)))))</f>
        <v/>
      </c>
      <c r="P18" s="39" t="str">
        <f aca="false">IF($A18="","",COUNTIFS(Documentos!$A$3:$A$152,$A18,Documentos!$E$3:$E$152,"Vencido"))</f>
        <v/>
      </c>
      <c r="Q18" s="41" t="str">
        <f aca="false">IF($A18="","",$H18+ROW()/1000000)</f>
        <v/>
      </c>
    </row>
    <row r="19" customFormat="false" ht="18" hidden="false" customHeight="true" outlineLevel="0" collapsed="false">
      <c r="A19" s="34" t="str">
        <f aca="false">IF(Ativos!$A19="","",Ativos!$A19)</f>
        <v/>
      </c>
      <c r="B19" s="35" t="str">
        <f aca="false">IF($A19="","",Ativos!$B19)</f>
        <v/>
      </c>
      <c r="C19" s="35" t="str">
        <f aca="false">IF($A19="","",Ativos!$E19)</f>
        <v/>
      </c>
      <c r="D19" s="35" t="str">
        <f aca="false">IF($A19="","",Ativos!$I19)</f>
        <v/>
      </c>
      <c r="E19" s="36" t="str">
        <f aca="false">IF($A19="","",MAX(Parâmetros!$C$4-Parâmetros!$C$5,N(Ativos!$G19)))</f>
        <v/>
      </c>
      <c r="F19" s="37" t="str">
        <f aca="false">IF($A19="","",MAX(0,(Parâmetros!$C$4-$E19)*24))</f>
        <v/>
      </c>
      <c r="G19" s="37" t="str">
        <f aca="false">IF($A19="","",SUMIF(Paradas!$A$3:$A$302,$A19,Paradas!$I$3:$I$302))</f>
        <v/>
      </c>
      <c r="H19" s="38" t="str">
        <f aca="false">IF($A19="","",IF($F19&lt;=0,100,MAX(0,MIN(100,(1-$G19/$F19)*100))))</f>
        <v/>
      </c>
      <c r="I19" s="39" t="str">
        <f aca="false">IF($A19="","",SUMIF(Paradas!$A$3:$A$302,$A19,Paradas!$J$3:$J$302))</f>
        <v/>
      </c>
      <c r="J19" s="40" t="str">
        <f aca="false">IF($A19="","",IF(OR($I19=0,($F19-$G19)&lt;=0),"",($F19-$G19)/$I19))</f>
        <v/>
      </c>
      <c r="K19" s="39" t="str">
        <f aca="false">IF($A19="","",COUNTIFS(Paradas!$A$3:$A$302,$A19,Paradas!$K$3:$K$302,"&gt;0"))</f>
        <v/>
      </c>
      <c r="L19" s="40" t="str">
        <f aca="false">IF($A19="","",IF($K19=0,"",SUMIF(Paradas!$A$3:$A$302,$A19,Paradas!$K$3:$K$302)/$K19))</f>
        <v/>
      </c>
      <c r="M19" s="39" t="str">
        <f aca="false">IF($A19="","",COUNTIFS(Manutenções!$A$3:$A$302,$A19,Manutenções!$E$3:$E$302,"Aberta"))</f>
        <v/>
      </c>
      <c r="N19" s="39" t="str">
        <f aca="false">IF($A19="","",COUNTIFS(Manutenções!$A$3:$A$302,$A19,Manutenções!$H$3:$H$302,"Atrasada"))</f>
        <v/>
      </c>
      <c r="O19" s="36" t="str">
        <f aca="false">IF($A19="","",IF($M19=0,"Nenhuma agendada",100000-SUMPRODUCT(MAX((Manutenções!$A$3:$A$302=$A19)*(Manutenções!$E$3:$E$302="Aberta")*(100000-Manutenções!$B$3:$B$302)))))</f>
        <v/>
      </c>
      <c r="P19" s="39" t="str">
        <f aca="false">IF($A19="","",COUNTIFS(Documentos!$A$3:$A$152,$A19,Documentos!$E$3:$E$152,"Vencido"))</f>
        <v/>
      </c>
      <c r="Q19" s="41" t="str">
        <f aca="false">IF($A19="","",$H19+ROW()/1000000)</f>
        <v/>
      </c>
    </row>
    <row r="20" customFormat="false" ht="18" hidden="false" customHeight="true" outlineLevel="0" collapsed="false">
      <c r="A20" s="34" t="str">
        <f aca="false">IF(Ativos!$A20="","",Ativos!$A20)</f>
        <v/>
      </c>
      <c r="B20" s="35" t="str">
        <f aca="false">IF($A20="","",Ativos!$B20)</f>
        <v/>
      </c>
      <c r="C20" s="35" t="str">
        <f aca="false">IF($A20="","",Ativos!$E20)</f>
        <v/>
      </c>
      <c r="D20" s="35" t="str">
        <f aca="false">IF($A20="","",Ativos!$I20)</f>
        <v/>
      </c>
      <c r="E20" s="36" t="str">
        <f aca="false">IF($A20="","",MAX(Parâmetros!$C$4-Parâmetros!$C$5,N(Ativos!$G20)))</f>
        <v/>
      </c>
      <c r="F20" s="37" t="str">
        <f aca="false">IF($A20="","",MAX(0,(Parâmetros!$C$4-$E20)*24))</f>
        <v/>
      </c>
      <c r="G20" s="37" t="str">
        <f aca="false">IF($A20="","",SUMIF(Paradas!$A$3:$A$302,$A20,Paradas!$I$3:$I$302))</f>
        <v/>
      </c>
      <c r="H20" s="38" t="str">
        <f aca="false">IF($A20="","",IF($F20&lt;=0,100,MAX(0,MIN(100,(1-$G20/$F20)*100))))</f>
        <v/>
      </c>
      <c r="I20" s="39" t="str">
        <f aca="false">IF($A20="","",SUMIF(Paradas!$A$3:$A$302,$A20,Paradas!$J$3:$J$302))</f>
        <v/>
      </c>
      <c r="J20" s="40" t="str">
        <f aca="false">IF($A20="","",IF(OR($I20=0,($F20-$G20)&lt;=0),"",($F20-$G20)/$I20))</f>
        <v/>
      </c>
      <c r="K20" s="39" t="str">
        <f aca="false">IF($A20="","",COUNTIFS(Paradas!$A$3:$A$302,$A20,Paradas!$K$3:$K$302,"&gt;0"))</f>
        <v/>
      </c>
      <c r="L20" s="40" t="str">
        <f aca="false">IF($A20="","",IF($K20=0,"",SUMIF(Paradas!$A$3:$A$302,$A20,Paradas!$K$3:$K$302)/$K20))</f>
        <v/>
      </c>
      <c r="M20" s="39" t="str">
        <f aca="false">IF($A20="","",COUNTIFS(Manutenções!$A$3:$A$302,$A20,Manutenções!$E$3:$E$302,"Aberta"))</f>
        <v/>
      </c>
      <c r="N20" s="39" t="str">
        <f aca="false">IF($A20="","",COUNTIFS(Manutenções!$A$3:$A$302,$A20,Manutenções!$H$3:$H$302,"Atrasada"))</f>
        <v/>
      </c>
      <c r="O20" s="36" t="str">
        <f aca="false">IF($A20="","",IF($M20=0,"Nenhuma agendada",100000-SUMPRODUCT(MAX((Manutenções!$A$3:$A$302=$A20)*(Manutenções!$E$3:$E$302="Aberta")*(100000-Manutenções!$B$3:$B$302)))))</f>
        <v/>
      </c>
      <c r="P20" s="39" t="str">
        <f aca="false">IF($A20="","",COUNTIFS(Documentos!$A$3:$A$152,$A20,Documentos!$E$3:$E$152,"Vencido"))</f>
        <v/>
      </c>
      <c r="Q20" s="41" t="str">
        <f aca="false">IF($A20="","",$H20+ROW()/1000000)</f>
        <v/>
      </c>
    </row>
    <row r="21" customFormat="false" ht="18" hidden="false" customHeight="true" outlineLevel="0" collapsed="false">
      <c r="A21" s="34" t="str">
        <f aca="false">IF(Ativos!$A21="","",Ativos!$A21)</f>
        <v/>
      </c>
      <c r="B21" s="35" t="str">
        <f aca="false">IF($A21="","",Ativos!$B21)</f>
        <v/>
      </c>
      <c r="C21" s="35" t="str">
        <f aca="false">IF($A21="","",Ativos!$E21)</f>
        <v/>
      </c>
      <c r="D21" s="35" t="str">
        <f aca="false">IF($A21="","",Ativos!$I21)</f>
        <v/>
      </c>
      <c r="E21" s="36" t="str">
        <f aca="false">IF($A21="","",MAX(Parâmetros!$C$4-Parâmetros!$C$5,N(Ativos!$G21)))</f>
        <v/>
      </c>
      <c r="F21" s="37" t="str">
        <f aca="false">IF($A21="","",MAX(0,(Parâmetros!$C$4-$E21)*24))</f>
        <v/>
      </c>
      <c r="G21" s="37" t="str">
        <f aca="false">IF($A21="","",SUMIF(Paradas!$A$3:$A$302,$A21,Paradas!$I$3:$I$302))</f>
        <v/>
      </c>
      <c r="H21" s="38" t="str">
        <f aca="false">IF($A21="","",IF($F21&lt;=0,100,MAX(0,MIN(100,(1-$G21/$F21)*100))))</f>
        <v/>
      </c>
      <c r="I21" s="39" t="str">
        <f aca="false">IF($A21="","",SUMIF(Paradas!$A$3:$A$302,$A21,Paradas!$J$3:$J$302))</f>
        <v/>
      </c>
      <c r="J21" s="40" t="str">
        <f aca="false">IF($A21="","",IF(OR($I21=0,($F21-$G21)&lt;=0),"",($F21-$G21)/$I21))</f>
        <v/>
      </c>
      <c r="K21" s="39" t="str">
        <f aca="false">IF($A21="","",COUNTIFS(Paradas!$A$3:$A$302,$A21,Paradas!$K$3:$K$302,"&gt;0"))</f>
        <v/>
      </c>
      <c r="L21" s="40" t="str">
        <f aca="false">IF($A21="","",IF($K21=0,"",SUMIF(Paradas!$A$3:$A$302,$A21,Paradas!$K$3:$K$302)/$K21))</f>
        <v/>
      </c>
      <c r="M21" s="39" t="str">
        <f aca="false">IF($A21="","",COUNTIFS(Manutenções!$A$3:$A$302,$A21,Manutenções!$E$3:$E$302,"Aberta"))</f>
        <v/>
      </c>
      <c r="N21" s="39" t="str">
        <f aca="false">IF($A21="","",COUNTIFS(Manutenções!$A$3:$A$302,$A21,Manutenções!$H$3:$H$302,"Atrasada"))</f>
        <v/>
      </c>
      <c r="O21" s="36" t="str">
        <f aca="false">IF($A21="","",IF($M21=0,"Nenhuma agendada",100000-SUMPRODUCT(MAX((Manutenções!$A$3:$A$302=$A21)*(Manutenções!$E$3:$E$302="Aberta")*(100000-Manutenções!$B$3:$B$302)))))</f>
        <v/>
      </c>
      <c r="P21" s="39" t="str">
        <f aca="false">IF($A21="","",COUNTIFS(Documentos!$A$3:$A$152,$A21,Documentos!$E$3:$E$152,"Vencido"))</f>
        <v/>
      </c>
      <c r="Q21" s="41" t="str">
        <f aca="false">IF($A21="","",$H21+ROW()/1000000)</f>
        <v/>
      </c>
    </row>
    <row r="22" customFormat="false" ht="18" hidden="false" customHeight="true" outlineLevel="0" collapsed="false">
      <c r="A22" s="34" t="str">
        <f aca="false">IF(Ativos!$A22="","",Ativos!$A22)</f>
        <v/>
      </c>
      <c r="B22" s="35" t="str">
        <f aca="false">IF($A22="","",Ativos!$B22)</f>
        <v/>
      </c>
      <c r="C22" s="35" t="str">
        <f aca="false">IF($A22="","",Ativos!$E22)</f>
        <v/>
      </c>
      <c r="D22" s="35" t="str">
        <f aca="false">IF($A22="","",Ativos!$I22)</f>
        <v/>
      </c>
      <c r="E22" s="36" t="str">
        <f aca="false">IF($A22="","",MAX(Parâmetros!$C$4-Parâmetros!$C$5,N(Ativos!$G22)))</f>
        <v/>
      </c>
      <c r="F22" s="37" t="str">
        <f aca="false">IF($A22="","",MAX(0,(Parâmetros!$C$4-$E22)*24))</f>
        <v/>
      </c>
      <c r="G22" s="37" t="str">
        <f aca="false">IF($A22="","",SUMIF(Paradas!$A$3:$A$302,$A22,Paradas!$I$3:$I$302))</f>
        <v/>
      </c>
      <c r="H22" s="38" t="str">
        <f aca="false">IF($A22="","",IF($F22&lt;=0,100,MAX(0,MIN(100,(1-$G22/$F22)*100))))</f>
        <v/>
      </c>
      <c r="I22" s="39" t="str">
        <f aca="false">IF($A22="","",SUMIF(Paradas!$A$3:$A$302,$A22,Paradas!$J$3:$J$302))</f>
        <v/>
      </c>
      <c r="J22" s="40" t="str">
        <f aca="false">IF($A22="","",IF(OR($I22=0,($F22-$G22)&lt;=0),"",($F22-$G22)/$I22))</f>
        <v/>
      </c>
      <c r="K22" s="39" t="str">
        <f aca="false">IF($A22="","",COUNTIFS(Paradas!$A$3:$A$302,$A22,Paradas!$K$3:$K$302,"&gt;0"))</f>
        <v/>
      </c>
      <c r="L22" s="40" t="str">
        <f aca="false">IF($A22="","",IF($K22=0,"",SUMIF(Paradas!$A$3:$A$302,$A22,Paradas!$K$3:$K$302)/$K22))</f>
        <v/>
      </c>
      <c r="M22" s="39" t="str">
        <f aca="false">IF($A22="","",COUNTIFS(Manutenções!$A$3:$A$302,$A22,Manutenções!$E$3:$E$302,"Aberta"))</f>
        <v/>
      </c>
      <c r="N22" s="39" t="str">
        <f aca="false">IF($A22="","",COUNTIFS(Manutenções!$A$3:$A$302,$A22,Manutenções!$H$3:$H$302,"Atrasada"))</f>
        <v/>
      </c>
      <c r="O22" s="36" t="str">
        <f aca="false">IF($A22="","",IF($M22=0,"Nenhuma agendada",100000-SUMPRODUCT(MAX((Manutenções!$A$3:$A$302=$A22)*(Manutenções!$E$3:$E$302="Aberta")*(100000-Manutenções!$B$3:$B$302)))))</f>
        <v/>
      </c>
      <c r="P22" s="39" t="str">
        <f aca="false">IF($A22="","",COUNTIFS(Documentos!$A$3:$A$152,$A22,Documentos!$E$3:$E$152,"Vencido"))</f>
        <v/>
      </c>
      <c r="Q22" s="41" t="str">
        <f aca="false">IF($A22="","",$H22+ROW()/1000000)</f>
        <v/>
      </c>
    </row>
    <row r="23" customFormat="false" ht="18" hidden="false" customHeight="true" outlineLevel="0" collapsed="false">
      <c r="A23" s="34" t="str">
        <f aca="false">IF(Ativos!$A23="","",Ativos!$A23)</f>
        <v/>
      </c>
      <c r="B23" s="35" t="str">
        <f aca="false">IF($A23="","",Ativos!$B23)</f>
        <v/>
      </c>
      <c r="C23" s="35" t="str">
        <f aca="false">IF($A23="","",Ativos!$E23)</f>
        <v/>
      </c>
      <c r="D23" s="35" t="str">
        <f aca="false">IF($A23="","",Ativos!$I23)</f>
        <v/>
      </c>
      <c r="E23" s="36" t="str">
        <f aca="false">IF($A23="","",MAX(Parâmetros!$C$4-Parâmetros!$C$5,N(Ativos!$G23)))</f>
        <v/>
      </c>
      <c r="F23" s="37" t="str">
        <f aca="false">IF($A23="","",MAX(0,(Parâmetros!$C$4-$E23)*24))</f>
        <v/>
      </c>
      <c r="G23" s="37" t="str">
        <f aca="false">IF($A23="","",SUMIF(Paradas!$A$3:$A$302,$A23,Paradas!$I$3:$I$302))</f>
        <v/>
      </c>
      <c r="H23" s="38" t="str">
        <f aca="false">IF($A23="","",IF($F23&lt;=0,100,MAX(0,MIN(100,(1-$G23/$F23)*100))))</f>
        <v/>
      </c>
      <c r="I23" s="39" t="str">
        <f aca="false">IF($A23="","",SUMIF(Paradas!$A$3:$A$302,$A23,Paradas!$J$3:$J$302))</f>
        <v/>
      </c>
      <c r="J23" s="40" t="str">
        <f aca="false">IF($A23="","",IF(OR($I23=0,($F23-$G23)&lt;=0),"",($F23-$G23)/$I23))</f>
        <v/>
      </c>
      <c r="K23" s="39" t="str">
        <f aca="false">IF($A23="","",COUNTIFS(Paradas!$A$3:$A$302,$A23,Paradas!$K$3:$K$302,"&gt;0"))</f>
        <v/>
      </c>
      <c r="L23" s="40" t="str">
        <f aca="false">IF($A23="","",IF($K23=0,"",SUMIF(Paradas!$A$3:$A$302,$A23,Paradas!$K$3:$K$302)/$K23))</f>
        <v/>
      </c>
      <c r="M23" s="39" t="str">
        <f aca="false">IF($A23="","",COUNTIFS(Manutenções!$A$3:$A$302,$A23,Manutenções!$E$3:$E$302,"Aberta"))</f>
        <v/>
      </c>
      <c r="N23" s="39" t="str">
        <f aca="false">IF($A23="","",COUNTIFS(Manutenções!$A$3:$A$302,$A23,Manutenções!$H$3:$H$302,"Atrasada"))</f>
        <v/>
      </c>
      <c r="O23" s="36" t="str">
        <f aca="false">IF($A23="","",IF($M23=0,"Nenhuma agendada",100000-SUMPRODUCT(MAX((Manutenções!$A$3:$A$302=$A23)*(Manutenções!$E$3:$E$302="Aberta")*(100000-Manutenções!$B$3:$B$302)))))</f>
        <v/>
      </c>
      <c r="P23" s="39" t="str">
        <f aca="false">IF($A23="","",COUNTIFS(Documentos!$A$3:$A$152,$A23,Documentos!$E$3:$E$152,"Vencido"))</f>
        <v/>
      </c>
      <c r="Q23" s="41" t="str">
        <f aca="false">IF($A23="","",$H23+ROW()/1000000)</f>
        <v/>
      </c>
    </row>
    <row r="24" customFormat="false" ht="18" hidden="false" customHeight="true" outlineLevel="0" collapsed="false">
      <c r="A24" s="34" t="str">
        <f aca="false">IF(Ativos!$A24="","",Ativos!$A24)</f>
        <v/>
      </c>
      <c r="B24" s="35" t="str">
        <f aca="false">IF($A24="","",Ativos!$B24)</f>
        <v/>
      </c>
      <c r="C24" s="35" t="str">
        <f aca="false">IF($A24="","",Ativos!$E24)</f>
        <v/>
      </c>
      <c r="D24" s="35" t="str">
        <f aca="false">IF($A24="","",Ativos!$I24)</f>
        <v/>
      </c>
      <c r="E24" s="36" t="str">
        <f aca="false">IF($A24="","",MAX(Parâmetros!$C$4-Parâmetros!$C$5,N(Ativos!$G24)))</f>
        <v/>
      </c>
      <c r="F24" s="37" t="str">
        <f aca="false">IF($A24="","",MAX(0,(Parâmetros!$C$4-$E24)*24))</f>
        <v/>
      </c>
      <c r="G24" s="37" t="str">
        <f aca="false">IF($A24="","",SUMIF(Paradas!$A$3:$A$302,$A24,Paradas!$I$3:$I$302))</f>
        <v/>
      </c>
      <c r="H24" s="38" t="str">
        <f aca="false">IF($A24="","",IF($F24&lt;=0,100,MAX(0,MIN(100,(1-$G24/$F24)*100))))</f>
        <v/>
      </c>
      <c r="I24" s="39" t="str">
        <f aca="false">IF($A24="","",SUMIF(Paradas!$A$3:$A$302,$A24,Paradas!$J$3:$J$302))</f>
        <v/>
      </c>
      <c r="J24" s="40" t="str">
        <f aca="false">IF($A24="","",IF(OR($I24=0,($F24-$G24)&lt;=0),"",($F24-$G24)/$I24))</f>
        <v/>
      </c>
      <c r="K24" s="39" t="str">
        <f aca="false">IF($A24="","",COUNTIFS(Paradas!$A$3:$A$302,$A24,Paradas!$K$3:$K$302,"&gt;0"))</f>
        <v/>
      </c>
      <c r="L24" s="40" t="str">
        <f aca="false">IF($A24="","",IF($K24=0,"",SUMIF(Paradas!$A$3:$A$302,$A24,Paradas!$K$3:$K$302)/$K24))</f>
        <v/>
      </c>
      <c r="M24" s="39" t="str">
        <f aca="false">IF($A24="","",COUNTIFS(Manutenções!$A$3:$A$302,$A24,Manutenções!$E$3:$E$302,"Aberta"))</f>
        <v/>
      </c>
      <c r="N24" s="39" t="str">
        <f aca="false">IF($A24="","",COUNTIFS(Manutenções!$A$3:$A$302,$A24,Manutenções!$H$3:$H$302,"Atrasada"))</f>
        <v/>
      </c>
      <c r="O24" s="36" t="str">
        <f aca="false">IF($A24="","",IF($M24=0,"Nenhuma agendada",100000-SUMPRODUCT(MAX((Manutenções!$A$3:$A$302=$A24)*(Manutenções!$E$3:$E$302="Aberta")*(100000-Manutenções!$B$3:$B$302)))))</f>
        <v/>
      </c>
      <c r="P24" s="39" t="str">
        <f aca="false">IF($A24="","",COUNTIFS(Documentos!$A$3:$A$152,$A24,Documentos!$E$3:$E$152,"Vencido"))</f>
        <v/>
      </c>
      <c r="Q24" s="41" t="str">
        <f aca="false">IF($A24="","",$H24+ROW()/1000000)</f>
        <v/>
      </c>
    </row>
    <row r="25" customFormat="false" ht="18" hidden="false" customHeight="true" outlineLevel="0" collapsed="false">
      <c r="A25" s="34" t="str">
        <f aca="false">IF(Ativos!$A25="","",Ativos!$A25)</f>
        <v/>
      </c>
      <c r="B25" s="35" t="str">
        <f aca="false">IF($A25="","",Ativos!$B25)</f>
        <v/>
      </c>
      <c r="C25" s="35" t="str">
        <f aca="false">IF($A25="","",Ativos!$E25)</f>
        <v/>
      </c>
      <c r="D25" s="35" t="str">
        <f aca="false">IF($A25="","",Ativos!$I25)</f>
        <v/>
      </c>
      <c r="E25" s="36" t="str">
        <f aca="false">IF($A25="","",MAX(Parâmetros!$C$4-Parâmetros!$C$5,N(Ativos!$G25)))</f>
        <v/>
      </c>
      <c r="F25" s="37" t="str">
        <f aca="false">IF($A25="","",MAX(0,(Parâmetros!$C$4-$E25)*24))</f>
        <v/>
      </c>
      <c r="G25" s="37" t="str">
        <f aca="false">IF($A25="","",SUMIF(Paradas!$A$3:$A$302,$A25,Paradas!$I$3:$I$302))</f>
        <v/>
      </c>
      <c r="H25" s="38" t="str">
        <f aca="false">IF($A25="","",IF($F25&lt;=0,100,MAX(0,MIN(100,(1-$G25/$F25)*100))))</f>
        <v/>
      </c>
      <c r="I25" s="39" t="str">
        <f aca="false">IF($A25="","",SUMIF(Paradas!$A$3:$A$302,$A25,Paradas!$J$3:$J$302))</f>
        <v/>
      </c>
      <c r="J25" s="40" t="str">
        <f aca="false">IF($A25="","",IF(OR($I25=0,($F25-$G25)&lt;=0),"",($F25-$G25)/$I25))</f>
        <v/>
      </c>
      <c r="K25" s="39" t="str">
        <f aca="false">IF($A25="","",COUNTIFS(Paradas!$A$3:$A$302,$A25,Paradas!$K$3:$K$302,"&gt;0"))</f>
        <v/>
      </c>
      <c r="L25" s="40" t="str">
        <f aca="false">IF($A25="","",IF($K25=0,"",SUMIF(Paradas!$A$3:$A$302,$A25,Paradas!$K$3:$K$302)/$K25))</f>
        <v/>
      </c>
      <c r="M25" s="39" t="str">
        <f aca="false">IF($A25="","",COUNTIFS(Manutenções!$A$3:$A$302,$A25,Manutenções!$E$3:$E$302,"Aberta"))</f>
        <v/>
      </c>
      <c r="N25" s="39" t="str">
        <f aca="false">IF($A25="","",COUNTIFS(Manutenções!$A$3:$A$302,$A25,Manutenções!$H$3:$H$302,"Atrasada"))</f>
        <v/>
      </c>
      <c r="O25" s="36" t="str">
        <f aca="false">IF($A25="","",IF($M25=0,"Nenhuma agendada",100000-SUMPRODUCT(MAX((Manutenções!$A$3:$A$302=$A25)*(Manutenções!$E$3:$E$302="Aberta")*(100000-Manutenções!$B$3:$B$302)))))</f>
        <v/>
      </c>
      <c r="P25" s="39" t="str">
        <f aca="false">IF($A25="","",COUNTIFS(Documentos!$A$3:$A$152,$A25,Documentos!$E$3:$E$152,"Vencido"))</f>
        <v/>
      </c>
      <c r="Q25" s="41" t="str">
        <f aca="false">IF($A25="","",$H25+ROW()/1000000)</f>
        <v/>
      </c>
    </row>
    <row r="26" customFormat="false" ht="18" hidden="false" customHeight="true" outlineLevel="0" collapsed="false">
      <c r="A26" s="34" t="str">
        <f aca="false">IF(Ativos!$A26="","",Ativos!$A26)</f>
        <v/>
      </c>
      <c r="B26" s="35" t="str">
        <f aca="false">IF($A26="","",Ativos!$B26)</f>
        <v/>
      </c>
      <c r="C26" s="35" t="str">
        <f aca="false">IF($A26="","",Ativos!$E26)</f>
        <v/>
      </c>
      <c r="D26" s="35" t="str">
        <f aca="false">IF($A26="","",Ativos!$I26)</f>
        <v/>
      </c>
      <c r="E26" s="36" t="str">
        <f aca="false">IF($A26="","",MAX(Parâmetros!$C$4-Parâmetros!$C$5,N(Ativos!$G26)))</f>
        <v/>
      </c>
      <c r="F26" s="37" t="str">
        <f aca="false">IF($A26="","",MAX(0,(Parâmetros!$C$4-$E26)*24))</f>
        <v/>
      </c>
      <c r="G26" s="37" t="str">
        <f aca="false">IF($A26="","",SUMIF(Paradas!$A$3:$A$302,$A26,Paradas!$I$3:$I$302))</f>
        <v/>
      </c>
      <c r="H26" s="38" t="str">
        <f aca="false">IF($A26="","",IF($F26&lt;=0,100,MAX(0,MIN(100,(1-$G26/$F26)*100))))</f>
        <v/>
      </c>
      <c r="I26" s="39" t="str">
        <f aca="false">IF($A26="","",SUMIF(Paradas!$A$3:$A$302,$A26,Paradas!$J$3:$J$302))</f>
        <v/>
      </c>
      <c r="J26" s="40" t="str">
        <f aca="false">IF($A26="","",IF(OR($I26=0,($F26-$G26)&lt;=0),"",($F26-$G26)/$I26))</f>
        <v/>
      </c>
      <c r="K26" s="39" t="str">
        <f aca="false">IF($A26="","",COUNTIFS(Paradas!$A$3:$A$302,$A26,Paradas!$K$3:$K$302,"&gt;0"))</f>
        <v/>
      </c>
      <c r="L26" s="40" t="str">
        <f aca="false">IF($A26="","",IF($K26=0,"",SUMIF(Paradas!$A$3:$A$302,$A26,Paradas!$K$3:$K$302)/$K26))</f>
        <v/>
      </c>
      <c r="M26" s="39" t="str">
        <f aca="false">IF($A26="","",COUNTIFS(Manutenções!$A$3:$A$302,$A26,Manutenções!$E$3:$E$302,"Aberta"))</f>
        <v/>
      </c>
      <c r="N26" s="39" t="str">
        <f aca="false">IF($A26="","",COUNTIFS(Manutenções!$A$3:$A$302,$A26,Manutenções!$H$3:$H$302,"Atrasada"))</f>
        <v/>
      </c>
      <c r="O26" s="36" t="str">
        <f aca="false">IF($A26="","",IF($M26=0,"Nenhuma agendada",100000-SUMPRODUCT(MAX((Manutenções!$A$3:$A$302=$A26)*(Manutenções!$E$3:$E$302="Aberta")*(100000-Manutenções!$B$3:$B$302)))))</f>
        <v/>
      </c>
      <c r="P26" s="39" t="str">
        <f aca="false">IF($A26="","",COUNTIFS(Documentos!$A$3:$A$152,$A26,Documentos!$E$3:$E$152,"Vencido"))</f>
        <v/>
      </c>
      <c r="Q26" s="41" t="str">
        <f aca="false">IF($A26="","",$H26+ROW()/1000000)</f>
        <v/>
      </c>
    </row>
    <row r="27" customFormat="false" ht="18" hidden="false" customHeight="true" outlineLevel="0" collapsed="false">
      <c r="A27" s="34" t="str">
        <f aca="false">IF(Ativos!$A27="","",Ativos!$A27)</f>
        <v/>
      </c>
      <c r="B27" s="35" t="str">
        <f aca="false">IF($A27="","",Ativos!$B27)</f>
        <v/>
      </c>
      <c r="C27" s="35" t="str">
        <f aca="false">IF($A27="","",Ativos!$E27)</f>
        <v/>
      </c>
      <c r="D27" s="35" t="str">
        <f aca="false">IF($A27="","",Ativos!$I27)</f>
        <v/>
      </c>
      <c r="E27" s="36" t="str">
        <f aca="false">IF($A27="","",MAX(Parâmetros!$C$4-Parâmetros!$C$5,N(Ativos!$G27)))</f>
        <v/>
      </c>
      <c r="F27" s="37" t="str">
        <f aca="false">IF($A27="","",MAX(0,(Parâmetros!$C$4-$E27)*24))</f>
        <v/>
      </c>
      <c r="G27" s="37" t="str">
        <f aca="false">IF($A27="","",SUMIF(Paradas!$A$3:$A$302,$A27,Paradas!$I$3:$I$302))</f>
        <v/>
      </c>
      <c r="H27" s="38" t="str">
        <f aca="false">IF($A27="","",IF($F27&lt;=0,100,MAX(0,MIN(100,(1-$G27/$F27)*100))))</f>
        <v/>
      </c>
      <c r="I27" s="39" t="str">
        <f aca="false">IF($A27="","",SUMIF(Paradas!$A$3:$A$302,$A27,Paradas!$J$3:$J$302))</f>
        <v/>
      </c>
      <c r="J27" s="40" t="str">
        <f aca="false">IF($A27="","",IF(OR($I27=0,($F27-$G27)&lt;=0),"",($F27-$G27)/$I27))</f>
        <v/>
      </c>
      <c r="K27" s="39" t="str">
        <f aca="false">IF($A27="","",COUNTIFS(Paradas!$A$3:$A$302,$A27,Paradas!$K$3:$K$302,"&gt;0"))</f>
        <v/>
      </c>
      <c r="L27" s="40" t="str">
        <f aca="false">IF($A27="","",IF($K27=0,"",SUMIF(Paradas!$A$3:$A$302,$A27,Paradas!$K$3:$K$302)/$K27))</f>
        <v/>
      </c>
      <c r="M27" s="39" t="str">
        <f aca="false">IF($A27="","",COUNTIFS(Manutenções!$A$3:$A$302,$A27,Manutenções!$E$3:$E$302,"Aberta"))</f>
        <v/>
      </c>
      <c r="N27" s="39" t="str">
        <f aca="false">IF($A27="","",COUNTIFS(Manutenções!$A$3:$A$302,$A27,Manutenções!$H$3:$H$302,"Atrasada"))</f>
        <v/>
      </c>
      <c r="O27" s="36" t="str">
        <f aca="false">IF($A27="","",IF($M27=0,"Nenhuma agendada",100000-SUMPRODUCT(MAX((Manutenções!$A$3:$A$302=$A27)*(Manutenções!$E$3:$E$302="Aberta")*(100000-Manutenções!$B$3:$B$302)))))</f>
        <v/>
      </c>
      <c r="P27" s="39" t="str">
        <f aca="false">IF($A27="","",COUNTIFS(Documentos!$A$3:$A$152,$A27,Documentos!$E$3:$E$152,"Vencido"))</f>
        <v/>
      </c>
      <c r="Q27" s="41" t="str">
        <f aca="false">IF($A27="","",$H27+ROW()/1000000)</f>
        <v/>
      </c>
    </row>
    <row r="28" customFormat="false" ht="18" hidden="false" customHeight="true" outlineLevel="0" collapsed="false">
      <c r="A28" s="34" t="str">
        <f aca="false">IF(Ativos!$A28="","",Ativos!$A28)</f>
        <v/>
      </c>
      <c r="B28" s="35" t="str">
        <f aca="false">IF($A28="","",Ativos!$B28)</f>
        <v/>
      </c>
      <c r="C28" s="35" t="str">
        <f aca="false">IF($A28="","",Ativos!$E28)</f>
        <v/>
      </c>
      <c r="D28" s="35" t="str">
        <f aca="false">IF($A28="","",Ativos!$I28)</f>
        <v/>
      </c>
      <c r="E28" s="36" t="str">
        <f aca="false">IF($A28="","",MAX(Parâmetros!$C$4-Parâmetros!$C$5,N(Ativos!$G28)))</f>
        <v/>
      </c>
      <c r="F28" s="37" t="str">
        <f aca="false">IF($A28="","",MAX(0,(Parâmetros!$C$4-$E28)*24))</f>
        <v/>
      </c>
      <c r="G28" s="37" t="str">
        <f aca="false">IF($A28="","",SUMIF(Paradas!$A$3:$A$302,$A28,Paradas!$I$3:$I$302))</f>
        <v/>
      </c>
      <c r="H28" s="38" t="str">
        <f aca="false">IF($A28="","",IF($F28&lt;=0,100,MAX(0,MIN(100,(1-$G28/$F28)*100))))</f>
        <v/>
      </c>
      <c r="I28" s="39" t="str">
        <f aca="false">IF($A28="","",SUMIF(Paradas!$A$3:$A$302,$A28,Paradas!$J$3:$J$302))</f>
        <v/>
      </c>
      <c r="J28" s="40" t="str">
        <f aca="false">IF($A28="","",IF(OR($I28=0,($F28-$G28)&lt;=0),"",($F28-$G28)/$I28))</f>
        <v/>
      </c>
      <c r="K28" s="39" t="str">
        <f aca="false">IF($A28="","",COUNTIFS(Paradas!$A$3:$A$302,$A28,Paradas!$K$3:$K$302,"&gt;0"))</f>
        <v/>
      </c>
      <c r="L28" s="40" t="str">
        <f aca="false">IF($A28="","",IF($K28=0,"",SUMIF(Paradas!$A$3:$A$302,$A28,Paradas!$K$3:$K$302)/$K28))</f>
        <v/>
      </c>
      <c r="M28" s="39" t="str">
        <f aca="false">IF($A28="","",COUNTIFS(Manutenções!$A$3:$A$302,$A28,Manutenções!$E$3:$E$302,"Aberta"))</f>
        <v/>
      </c>
      <c r="N28" s="39" t="str">
        <f aca="false">IF($A28="","",COUNTIFS(Manutenções!$A$3:$A$302,$A28,Manutenções!$H$3:$H$302,"Atrasada"))</f>
        <v/>
      </c>
      <c r="O28" s="36" t="str">
        <f aca="false">IF($A28="","",IF($M28=0,"Nenhuma agendada",100000-SUMPRODUCT(MAX((Manutenções!$A$3:$A$302=$A28)*(Manutenções!$E$3:$E$302="Aberta")*(100000-Manutenções!$B$3:$B$302)))))</f>
        <v/>
      </c>
      <c r="P28" s="39" t="str">
        <f aca="false">IF($A28="","",COUNTIFS(Documentos!$A$3:$A$152,$A28,Documentos!$E$3:$E$152,"Vencido"))</f>
        <v/>
      </c>
      <c r="Q28" s="41" t="str">
        <f aca="false">IF($A28="","",$H28+ROW()/1000000)</f>
        <v/>
      </c>
    </row>
    <row r="29" customFormat="false" ht="18" hidden="false" customHeight="true" outlineLevel="0" collapsed="false">
      <c r="A29" s="34" t="str">
        <f aca="false">IF(Ativos!$A29="","",Ativos!$A29)</f>
        <v/>
      </c>
      <c r="B29" s="35" t="str">
        <f aca="false">IF($A29="","",Ativos!$B29)</f>
        <v/>
      </c>
      <c r="C29" s="35" t="str">
        <f aca="false">IF($A29="","",Ativos!$E29)</f>
        <v/>
      </c>
      <c r="D29" s="35" t="str">
        <f aca="false">IF($A29="","",Ativos!$I29)</f>
        <v/>
      </c>
      <c r="E29" s="36" t="str">
        <f aca="false">IF($A29="","",MAX(Parâmetros!$C$4-Parâmetros!$C$5,N(Ativos!$G29)))</f>
        <v/>
      </c>
      <c r="F29" s="37" t="str">
        <f aca="false">IF($A29="","",MAX(0,(Parâmetros!$C$4-$E29)*24))</f>
        <v/>
      </c>
      <c r="G29" s="37" t="str">
        <f aca="false">IF($A29="","",SUMIF(Paradas!$A$3:$A$302,$A29,Paradas!$I$3:$I$302))</f>
        <v/>
      </c>
      <c r="H29" s="38" t="str">
        <f aca="false">IF($A29="","",IF($F29&lt;=0,100,MAX(0,MIN(100,(1-$G29/$F29)*100))))</f>
        <v/>
      </c>
      <c r="I29" s="39" t="str">
        <f aca="false">IF($A29="","",SUMIF(Paradas!$A$3:$A$302,$A29,Paradas!$J$3:$J$302))</f>
        <v/>
      </c>
      <c r="J29" s="40" t="str">
        <f aca="false">IF($A29="","",IF(OR($I29=0,($F29-$G29)&lt;=0),"",($F29-$G29)/$I29))</f>
        <v/>
      </c>
      <c r="K29" s="39" t="str">
        <f aca="false">IF($A29="","",COUNTIFS(Paradas!$A$3:$A$302,$A29,Paradas!$K$3:$K$302,"&gt;0"))</f>
        <v/>
      </c>
      <c r="L29" s="40" t="str">
        <f aca="false">IF($A29="","",IF($K29=0,"",SUMIF(Paradas!$A$3:$A$302,$A29,Paradas!$K$3:$K$302)/$K29))</f>
        <v/>
      </c>
      <c r="M29" s="39" t="str">
        <f aca="false">IF($A29="","",COUNTIFS(Manutenções!$A$3:$A$302,$A29,Manutenções!$E$3:$E$302,"Aberta"))</f>
        <v/>
      </c>
      <c r="N29" s="39" t="str">
        <f aca="false">IF($A29="","",COUNTIFS(Manutenções!$A$3:$A$302,$A29,Manutenções!$H$3:$H$302,"Atrasada"))</f>
        <v/>
      </c>
      <c r="O29" s="36" t="str">
        <f aca="false">IF($A29="","",IF($M29=0,"Nenhuma agendada",100000-SUMPRODUCT(MAX((Manutenções!$A$3:$A$302=$A29)*(Manutenções!$E$3:$E$302="Aberta")*(100000-Manutenções!$B$3:$B$302)))))</f>
        <v/>
      </c>
      <c r="P29" s="39" t="str">
        <f aca="false">IF($A29="","",COUNTIFS(Documentos!$A$3:$A$152,$A29,Documentos!$E$3:$E$152,"Vencido"))</f>
        <v/>
      </c>
      <c r="Q29" s="41" t="str">
        <f aca="false">IF($A29="","",$H29+ROW()/1000000)</f>
        <v/>
      </c>
    </row>
    <row r="30" customFormat="false" ht="18" hidden="false" customHeight="true" outlineLevel="0" collapsed="false">
      <c r="A30" s="34" t="str">
        <f aca="false">IF(Ativos!$A30="","",Ativos!$A30)</f>
        <v/>
      </c>
      <c r="B30" s="35" t="str">
        <f aca="false">IF($A30="","",Ativos!$B30)</f>
        <v/>
      </c>
      <c r="C30" s="35" t="str">
        <f aca="false">IF($A30="","",Ativos!$E30)</f>
        <v/>
      </c>
      <c r="D30" s="35" t="str">
        <f aca="false">IF($A30="","",Ativos!$I30)</f>
        <v/>
      </c>
      <c r="E30" s="36" t="str">
        <f aca="false">IF($A30="","",MAX(Parâmetros!$C$4-Parâmetros!$C$5,N(Ativos!$G30)))</f>
        <v/>
      </c>
      <c r="F30" s="37" t="str">
        <f aca="false">IF($A30="","",MAX(0,(Parâmetros!$C$4-$E30)*24))</f>
        <v/>
      </c>
      <c r="G30" s="37" t="str">
        <f aca="false">IF($A30="","",SUMIF(Paradas!$A$3:$A$302,$A30,Paradas!$I$3:$I$302))</f>
        <v/>
      </c>
      <c r="H30" s="38" t="str">
        <f aca="false">IF($A30="","",IF($F30&lt;=0,100,MAX(0,MIN(100,(1-$G30/$F30)*100))))</f>
        <v/>
      </c>
      <c r="I30" s="39" t="str">
        <f aca="false">IF($A30="","",SUMIF(Paradas!$A$3:$A$302,$A30,Paradas!$J$3:$J$302))</f>
        <v/>
      </c>
      <c r="J30" s="40" t="str">
        <f aca="false">IF($A30="","",IF(OR($I30=0,($F30-$G30)&lt;=0),"",($F30-$G30)/$I30))</f>
        <v/>
      </c>
      <c r="K30" s="39" t="str">
        <f aca="false">IF($A30="","",COUNTIFS(Paradas!$A$3:$A$302,$A30,Paradas!$K$3:$K$302,"&gt;0"))</f>
        <v/>
      </c>
      <c r="L30" s="40" t="str">
        <f aca="false">IF($A30="","",IF($K30=0,"",SUMIF(Paradas!$A$3:$A$302,$A30,Paradas!$K$3:$K$302)/$K30))</f>
        <v/>
      </c>
      <c r="M30" s="39" t="str">
        <f aca="false">IF($A30="","",COUNTIFS(Manutenções!$A$3:$A$302,$A30,Manutenções!$E$3:$E$302,"Aberta"))</f>
        <v/>
      </c>
      <c r="N30" s="39" t="str">
        <f aca="false">IF($A30="","",COUNTIFS(Manutenções!$A$3:$A$302,$A30,Manutenções!$H$3:$H$302,"Atrasada"))</f>
        <v/>
      </c>
      <c r="O30" s="36" t="str">
        <f aca="false">IF($A30="","",IF($M30=0,"Nenhuma agendada",100000-SUMPRODUCT(MAX((Manutenções!$A$3:$A$302=$A30)*(Manutenções!$E$3:$E$302="Aberta")*(100000-Manutenções!$B$3:$B$302)))))</f>
        <v/>
      </c>
      <c r="P30" s="39" t="str">
        <f aca="false">IF($A30="","",COUNTIFS(Documentos!$A$3:$A$152,$A30,Documentos!$E$3:$E$152,"Vencido"))</f>
        <v/>
      </c>
      <c r="Q30" s="41" t="str">
        <f aca="false">IF($A30="","",$H30+ROW()/1000000)</f>
        <v/>
      </c>
    </row>
    <row r="31" customFormat="false" ht="18" hidden="false" customHeight="true" outlineLevel="0" collapsed="false">
      <c r="A31" s="34" t="str">
        <f aca="false">IF(Ativos!$A31="","",Ativos!$A31)</f>
        <v/>
      </c>
      <c r="B31" s="35" t="str">
        <f aca="false">IF($A31="","",Ativos!$B31)</f>
        <v/>
      </c>
      <c r="C31" s="35" t="str">
        <f aca="false">IF($A31="","",Ativos!$E31)</f>
        <v/>
      </c>
      <c r="D31" s="35" t="str">
        <f aca="false">IF($A31="","",Ativos!$I31)</f>
        <v/>
      </c>
      <c r="E31" s="36" t="str">
        <f aca="false">IF($A31="","",MAX(Parâmetros!$C$4-Parâmetros!$C$5,N(Ativos!$G31)))</f>
        <v/>
      </c>
      <c r="F31" s="37" t="str">
        <f aca="false">IF($A31="","",MAX(0,(Parâmetros!$C$4-$E31)*24))</f>
        <v/>
      </c>
      <c r="G31" s="37" t="str">
        <f aca="false">IF($A31="","",SUMIF(Paradas!$A$3:$A$302,$A31,Paradas!$I$3:$I$302))</f>
        <v/>
      </c>
      <c r="H31" s="38" t="str">
        <f aca="false">IF($A31="","",IF($F31&lt;=0,100,MAX(0,MIN(100,(1-$G31/$F31)*100))))</f>
        <v/>
      </c>
      <c r="I31" s="39" t="str">
        <f aca="false">IF($A31="","",SUMIF(Paradas!$A$3:$A$302,$A31,Paradas!$J$3:$J$302))</f>
        <v/>
      </c>
      <c r="J31" s="40" t="str">
        <f aca="false">IF($A31="","",IF(OR($I31=0,($F31-$G31)&lt;=0),"",($F31-$G31)/$I31))</f>
        <v/>
      </c>
      <c r="K31" s="39" t="str">
        <f aca="false">IF($A31="","",COUNTIFS(Paradas!$A$3:$A$302,$A31,Paradas!$K$3:$K$302,"&gt;0"))</f>
        <v/>
      </c>
      <c r="L31" s="40" t="str">
        <f aca="false">IF($A31="","",IF($K31=0,"",SUMIF(Paradas!$A$3:$A$302,$A31,Paradas!$K$3:$K$302)/$K31))</f>
        <v/>
      </c>
      <c r="M31" s="39" t="str">
        <f aca="false">IF($A31="","",COUNTIFS(Manutenções!$A$3:$A$302,$A31,Manutenções!$E$3:$E$302,"Aberta"))</f>
        <v/>
      </c>
      <c r="N31" s="39" t="str">
        <f aca="false">IF($A31="","",COUNTIFS(Manutenções!$A$3:$A$302,$A31,Manutenções!$H$3:$H$302,"Atrasada"))</f>
        <v/>
      </c>
      <c r="O31" s="36" t="str">
        <f aca="false">IF($A31="","",IF($M31=0,"Nenhuma agendada",100000-SUMPRODUCT(MAX((Manutenções!$A$3:$A$302=$A31)*(Manutenções!$E$3:$E$302="Aberta")*(100000-Manutenções!$B$3:$B$302)))))</f>
        <v/>
      </c>
      <c r="P31" s="39" t="str">
        <f aca="false">IF($A31="","",COUNTIFS(Documentos!$A$3:$A$152,$A31,Documentos!$E$3:$E$152,"Vencido"))</f>
        <v/>
      </c>
      <c r="Q31" s="41" t="str">
        <f aca="false">IF($A31="","",$H31+ROW()/1000000)</f>
        <v/>
      </c>
    </row>
    <row r="32" customFormat="false" ht="18" hidden="false" customHeight="true" outlineLevel="0" collapsed="false">
      <c r="A32" s="34" t="str">
        <f aca="false">IF(Ativos!$A32="","",Ativos!$A32)</f>
        <v/>
      </c>
      <c r="B32" s="35" t="str">
        <f aca="false">IF($A32="","",Ativos!$B32)</f>
        <v/>
      </c>
      <c r="C32" s="35" t="str">
        <f aca="false">IF($A32="","",Ativos!$E32)</f>
        <v/>
      </c>
      <c r="D32" s="35" t="str">
        <f aca="false">IF($A32="","",Ativos!$I32)</f>
        <v/>
      </c>
      <c r="E32" s="36" t="str">
        <f aca="false">IF($A32="","",MAX(Parâmetros!$C$4-Parâmetros!$C$5,N(Ativos!$G32)))</f>
        <v/>
      </c>
      <c r="F32" s="37" t="str">
        <f aca="false">IF($A32="","",MAX(0,(Parâmetros!$C$4-$E32)*24))</f>
        <v/>
      </c>
      <c r="G32" s="37" t="str">
        <f aca="false">IF($A32="","",SUMIF(Paradas!$A$3:$A$302,$A32,Paradas!$I$3:$I$302))</f>
        <v/>
      </c>
      <c r="H32" s="38" t="str">
        <f aca="false">IF($A32="","",IF($F32&lt;=0,100,MAX(0,MIN(100,(1-$G32/$F32)*100))))</f>
        <v/>
      </c>
      <c r="I32" s="39" t="str">
        <f aca="false">IF($A32="","",SUMIF(Paradas!$A$3:$A$302,$A32,Paradas!$J$3:$J$302))</f>
        <v/>
      </c>
      <c r="J32" s="40" t="str">
        <f aca="false">IF($A32="","",IF(OR($I32=0,($F32-$G32)&lt;=0),"",($F32-$G32)/$I32))</f>
        <v/>
      </c>
      <c r="K32" s="39" t="str">
        <f aca="false">IF($A32="","",COUNTIFS(Paradas!$A$3:$A$302,$A32,Paradas!$K$3:$K$302,"&gt;0"))</f>
        <v/>
      </c>
      <c r="L32" s="40" t="str">
        <f aca="false">IF($A32="","",IF($K32=0,"",SUMIF(Paradas!$A$3:$A$302,$A32,Paradas!$K$3:$K$302)/$K32))</f>
        <v/>
      </c>
      <c r="M32" s="39" t="str">
        <f aca="false">IF($A32="","",COUNTIFS(Manutenções!$A$3:$A$302,$A32,Manutenções!$E$3:$E$302,"Aberta"))</f>
        <v/>
      </c>
      <c r="N32" s="39" t="str">
        <f aca="false">IF($A32="","",COUNTIFS(Manutenções!$A$3:$A$302,$A32,Manutenções!$H$3:$H$302,"Atrasada"))</f>
        <v/>
      </c>
      <c r="O32" s="36" t="str">
        <f aca="false">IF($A32="","",IF($M32=0,"Nenhuma agendada",100000-SUMPRODUCT(MAX((Manutenções!$A$3:$A$302=$A32)*(Manutenções!$E$3:$E$302="Aberta")*(100000-Manutenções!$B$3:$B$302)))))</f>
        <v/>
      </c>
      <c r="P32" s="39" t="str">
        <f aca="false">IF($A32="","",COUNTIFS(Documentos!$A$3:$A$152,$A32,Documentos!$E$3:$E$152,"Vencido"))</f>
        <v/>
      </c>
      <c r="Q32" s="41" t="str">
        <f aca="false">IF($A32="","",$H32+ROW()/1000000)</f>
        <v/>
      </c>
    </row>
    <row r="33" customFormat="false" ht="18" hidden="false" customHeight="true" outlineLevel="0" collapsed="false">
      <c r="A33" s="34" t="str">
        <f aca="false">IF(Ativos!$A33="","",Ativos!$A33)</f>
        <v/>
      </c>
      <c r="B33" s="35" t="str">
        <f aca="false">IF($A33="","",Ativos!$B33)</f>
        <v/>
      </c>
      <c r="C33" s="35" t="str">
        <f aca="false">IF($A33="","",Ativos!$E33)</f>
        <v/>
      </c>
      <c r="D33" s="35" t="str">
        <f aca="false">IF($A33="","",Ativos!$I33)</f>
        <v/>
      </c>
      <c r="E33" s="36" t="str">
        <f aca="false">IF($A33="","",MAX(Parâmetros!$C$4-Parâmetros!$C$5,N(Ativos!$G33)))</f>
        <v/>
      </c>
      <c r="F33" s="37" t="str">
        <f aca="false">IF($A33="","",MAX(0,(Parâmetros!$C$4-$E33)*24))</f>
        <v/>
      </c>
      <c r="G33" s="37" t="str">
        <f aca="false">IF($A33="","",SUMIF(Paradas!$A$3:$A$302,$A33,Paradas!$I$3:$I$302))</f>
        <v/>
      </c>
      <c r="H33" s="38" t="str">
        <f aca="false">IF($A33="","",IF($F33&lt;=0,100,MAX(0,MIN(100,(1-$G33/$F33)*100))))</f>
        <v/>
      </c>
      <c r="I33" s="39" t="str">
        <f aca="false">IF($A33="","",SUMIF(Paradas!$A$3:$A$302,$A33,Paradas!$J$3:$J$302))</f>
        <v/>
      </c>
      <c r="J33" s="40" t="str">
        <f aca="false">IF($A33="","",IF(OR($I33=0,($F33-$G33)&lt;=0),"",($F33-$G33)/$I33))</f>
        <v/>
      </c>
      <c r="K33" s="39" t="str">
        <f aca="false">IF($A33="","",COUNTIFS(Paradas!$A$3:$A$302,$A33,Paradas!$K$3:$K$302,"&gt;0"))</f>
        <v/>
      </c>
      <c r="L33" s="40" t="str">
        <f aca="false">IF($A33="","",IF($K33=0,"",SUMIF(Paradas!$A$3:$A$302,$A33,Paradas!$K$3:$K$302)/$K33))</f>
        <v/>
      </c>
      <c r="M33" s="39" t="str">
        <f aca="false">IF($A33="","",COUNTIFS(Manutenções!$A$3:$A$302,$A33,Manutenções!$E$3:$E$302,"Aberta"))</f>
        <v/>
      </c>
      <c r="N33" s="39" t="str">
        <f aca="false">IF($A33="","",COUNTIFS(Manutenções!$A$3:$A$302,$A33,Manutenções!$H$3:$H$302,"Atrasada"))</f>
        <v/>
      </c>
      <c r="O33" s="36" t="str">
        <f aca="false">IF($A33="","",IF($M33=0,"Nenhuma agendada",100000-SUMPRODUCT(MAX((Manutenções!$A$3:$A$302=$A33)*(Manutenções!$E$3:$E$302="Aberta")*(100000-Manutenções!$B$3:$B$302)))))</f>
        <v/>
      </c>
      <c r="P33" s="39" t="str">
        <f aca="false">IF($A33="","",COUNTIFS(Documentos!$A$3:$A$152,$A33,Documentos!$E$3:$E$152,"Vencido"))</f>
        <v/>
      </c>
      <c r="Q33" s="41" t="str">
        <f aca="false">IF($A33="","",$H33+ROW()/1000000)</f>
        <v/>
      </c>
    </row>
    <row r="34" customFormat="false" ht="18" hidden="false" customHeight="true" outlineLevel="0" collapsed="false">
      <c r="A34" s="34" t="str">
        <f aca="false">IF(Ativos!$A34="","",Ativos!$A34)</f>
        <v/>
      </c>
      <c r="B34" s="35" t="str">
        <f aca="false">IF($A34="","",Ativos!$B34)</f>
        <v/>
      </c>
      <c r="C34" s="35" t="str">
        <f aca="false">IF($A34="","",Ativos!$E34)</f>
        <v/>
      </c>
      <c r="D34" s="35" t="str">
        <f aca="false">IF($A34="","",Ativos!$I34)</f>
        <v/>
      </c>
      <c r="E34" s="36" t="str">
        <f aca="false">IF($A34="","",MAX(Parâmetros!$C$4-Parâmetros!$C$5,N(Ativos!$G34)))</f>
        <v/>
      </c>
      <c r="F34" s="37" t="str">
        <f aca="false">IF($A34="","",MAX(0,(Parâmetros!$C$4-$E34)*24))</f>
        <v/>
      </c>
      <c r="G34" s="37" t="str">
        <f aca="false">IF($A34="","",SUMIF(Paradas!$A$3:$A$302,$A34,Paradas!$I$3:$I$302))</f>
        <v/>
      </c>
      <c r="H34" s="38" t="str">
        <f aca="false">IF($A34="","",IF($F34&lt;=0,100,MAX(0,MIN(100,(1-$G34/$F34)*100))))</f>
        <v/>
      </c>
      <c r="I34" s="39" t="str">
        <f aca="false">IF($A34="","",SUMIF(Paradas!$A$3:$A$302,$A34,Paradas!$J$3:$J$302))</f>
        <v/>
      </c>
      <c r="J34" s="40" t="str">
        <f aca="false">IF($A34="","",IF(OR($I34=0,($F34-$G34)&lt;=0),"",($F34-$G34)/$I34))</f>
        <v/>
      </c>
      <c r="K34" s="39" t="str">
        <f aca="false">IF($A34="","",COUNTIFS(Paradas!$A$3:$A$302,$A34,Paradas!$K$3:$K$302,"&gt;0"))</f>
        <v/>
      </c>
      <c r="L34" s="40" t="str">
        <f aca="false">IF($A34="","",IF($K34=0,"",SUMIF(Paradas!$A$3:$A$302,$A34,Paradas!$K$3:$K$302)/$K34))</f>
        <v/>
      </c>
      <c r="M34" s="39" t="str">
        <f aca="false">IF($A34="","",COUNTIFS(Manutenções!$A$3:$A$302,$A34,Manutenções!$E$3:$E$302,"Aberta"))</f>
        <v/>
      </c>
      <c r="N34" s="39" t="str">
        <f aca="false">IF($A34="","",COUNTIFS(Manutenções!$A$3:$A$302,$A34,Manutenções!$H$3:$H$302,"Atrasada"))</f>
        <v/>
      </c>
      <c r="O34" s="36" t="str">
        <f aca="false">IF($A34="","",IF($M34=0,"Nenhuma agendada",100000-SUMPRODUCT(MAX((Manutenções!$A$3:$A$302=$A34)*(Manutenções!$E$3:$E$302="Aberta")*(100000-Manutenções!$B$3:$B$302)))))</f>
        <v/>
      </c>
      <c r="P34" s="39" t="str">
        <f aca="false">IF($A34="","",COUNTIFS(Documentos!$A$3:$A$152,$A34,Documentos!$E$3:$E$152,"Vencido"))</f>
        <v/>
      </c>
      <c r="Q34" s="41" t="str">
        <f aca="false">IF($A34="","",$H34+ROW()/1000000)</f>
        <v/>
      </c>
    </row>
    <row r="35" customFormat="false" ht="18" hidden="false" customHeight="true" outlineLevel="0" collapsed="false">
      <c r="A35" s="34" t="str">
        <f aca="false">IF(Ativos!$A35="","",Ativos!$A35)</f>
        <v/>
      </c>
      <c r="B35" s="35" t="str">
        <f aca="false">IF($A35="","",Ativos!$B35)</f>
        <v/>
      </c>
      <c r="C35" s="35" t="str">
        <f aca="false">IF($A35="","",Ativos!$E35)</f>
        <v/>
      </c>
      <c r="D35" s="35" t="str">
        <f aca="false">IF($A35="","",Ativos!$I35)</f>
        <v/>
      </c>
      <c r="E35" s="36" t="str">
        <f aca="false">IF($A35="","",MAX(Parâmetros!$C$4-Parâmetros!$C$5,N(Ativos!$G35)))</f>
        <v/>
      </c>
      <c r="F35" s="37" t="str">
        <f aca="false">IF($A35="","",MAX(0,(Parâmetros!$C$4-$E35)*24))</f>
        <v/>
      </c>
      <c r="G35" s="37" t="str">
        <f aca="false">IF($A35="","",SUMIF(Paradas!$A$3:$A$302,$A35,Paradas!$I$3:$I$302))</f>
        <v/>
      </c>
      <c r="H35" s="38" t="str">
        <f aca="false">IF($A35="","",IF($F35&lt;=0,100,MAX(0,MIN(100,(1-$G35/$F35)*100))))</f>
        <v/>
      </c>
      <c r="I35" s="39" t="str">
        <f aca="false">IF($A35="","",SUMIF(Paradas!$A$3:$A$302,$A35,Paradas!$J$3:$J$302))</f>
        <v/>
      </c>
      <c r="J35" s="40" t="str">
        <f aca="false">IF($A35="","",IF(OR($I35=0,($F35-$G35)&lt;=0),"",($F35-$G35)/$I35))</f>
        <v/>
      </c>
      <c r="K35" s="39" t="str">
        <f aca="false">IF($A35="","",COUNTIFS(Paradas!$A$3:$A$302,$A35,Paradas!$K$3:$K$302,"&gt;0"))</f>
        <v/>
      </c>
      <c r="L35" s="40" t="str">
        <f aca="false">IF($A35="","",IF($K35=0,"",SUMIF(Paradas!$A$3:$A$302,$A35,Paradas!$K$3:$K$302)/$K35))</f>
        <v/>
      </c>
      <c r="M35" s="39" t="str">
        <f aca="false">IF($A35="","",COUNTIFS(Manutenções!$A$3:$A$302,$A35,Manutenções!$E$3:$E$302,"Aberta"))</f>
        <v/>
      </c>
      <c r="N35" s="39" t="str">
        <f aca="false">IF($A35="","",COUNTIFS(Manutenções!$A$3:$A$302,$A35,Manutenções!$H$3:$H$302,"Atrasada"))</f>
        <v/>
      </c>
      <c r="O35" s="36" t="str">
        <f aca="false">IF($A35="","",IF($M35=0,"Nenhuma agendada",100000-SUMPRODUCT(MAX((Manutenções!$A$3:$A$302=$A35)*(Manutenções!$E$3:$E$302="Aberta")*(100000-Manutenções!$B$3:$B$302)))))</f>
        <v/>
      </c>
      <c r="P35" s="39" t="str">
        <f aca="false">IF($A35="","",COUNTIFS(Documentos!$A$3:$A$152,$A35,Documentos!$E$3:$E$152,"Vencido"))</f>
        <v/>
      </c>
      <c r="Q35" s="41" t="str">
        <f aca="false">IF($A35="","",$H35+ROW()/1000000)</f>
        <v/>
      </c>
    </row>
    <row r="36" customFormat="false" ht="18" hidden="false" customHeight="true" outlineLevel="0" collapsed="false">
      <c r="A36" s="34" t="str">
        <f aca="false">IF(Ativos!$A36="","",Ativos!$A36)</f>
        <v/>
      </c>
      <c r="B36" s="35" t="str">
        <f aca="false">IF($A36="","",Ativos!$B36)</f>
        <v/>
      </c>
      <c r="C36" s="35" t="str">
        <f aca="false">IF($A36="","",Ativos!$E36)</f>
        <v/>
      </c>
      <c r="D36" s="35" t="str">
        <f aca="false">IF($A36="","",Ativos!$I36)</f>
        <v/>
      </c>
      <c r="E36" s="36" t="str">
        <f aca="false">IF($A36="","",MAX(Parâmetros!$C$4-Parâmetros!$C$5,N(Ativos!$G36)))</f>
        <v/>
      </c>
      <c r="F36" s="37" t="str">
        <f aca="false">IF($A36="","",MAX(0,(Parâmetros!$C$4-$E36)*24))</f>
        <v/>
      </c>
      <c r="G36" s="37" t="str">
        <f aca="false">IF($A36="","",SUMIF(Paradas!$A$3:$A$302,$A36,Paradas!$I$3:$I$302))</f>
        <v/>
      </c>
      <c r="H36" s="38" t="str">
        <f aca="false">IF($A36="","",IF($F36&lt;=0,100,MAX(0,MIN(100,(1-$G36/$F36)*100))))</f>
        <v/>
      </c>
      <c r="I36" s="39" t="str">
        <f aca="false">IF($A36="","",SUMIF(Paradas!$A$3:$A$302,$A36,Paradas!$J$3:$J$302))</f>
        <v/>
      </c>
      <c r="J36" s="40" t="str">
        <f aca="false">IF($A36="","",IF(OR($I36=0,($F36-$G36)&lt;=0),"",($F36-$G36)/$I36))</f>
        <v/>
      </c>
      <c r="K36" s="39" t="str">
        <f aca="false">IF($A36="","",COUNTIFS(Paradas!$A$3:$A$302,$A36,Paradas!$K$3:$K$302,"&gt;0"))</f>
        <v/>
      </c>
      <c r="L36" s="40" t="str">
        <f aca="false">IF($A36="","",IF($K36=0,"",SUMIF(Paradas!$A$3:$A$302,$A36,Paradas!$K$3:$K$302)/$K36))</f>
        <v/>
      </c>
      <c r="M36" s="39" t="str">
        <f aca="false">IF($A36="","",COUNTIFS(Manutenções!$A$3:$A$302,$A36,Manutenções!$E$3:$E$302,"Aberta"))</f>
        <v/>
      </c>
      <c r="N36" s="39" t="str">
        <f aca="false">IF($A36="","",COUNTIFS(Manutenções!$A$3:$A$302,$A36,Manutenções!$H$3:$H$302,"Atrasada"))</f>
        <v/>
      </c>
      <c r="O36" s="36" t="str">
        <f aca="false">IF($A36="","",IF($M36=0,"Nenhuma agendada",100000-SUMPRODUCT(MAX((Manutenções!$A$3:$A$302=$A36)*(Manutenções!$E$3:$E$302="Aberta")*(100000-Manutenções!$B$3:$B$302)))))</f>
        <v/>
      </c>
      <c r="P36" s="39" t="str">
        <f aca="false">IF($A36="","",COUNTIFS(Documentos!$A$3:$A$152,$A36,Documentos!$E$3:$E$152,"Vencido"))</f>
        <v/>
      </c>
      <c r="Q36" s="41" t="str">
        <f aca="false">IF($A36="","",$H36+ROW()/1000000)</f>
        <v/>
      </c>
    </row>
    <row r="37" customFormat="false" ht="18" hidden="false" customHeight="true" outlineLevel="0" collapsed="false">
      <c r="A37" s="34" t="str">
        <f aca="false">IF(Ativos!$A37="","",Ativos!$A37)</f>
        <v/>
      </c>
      <c r="B37" s="35" t="str">
        <f aca="false">IF($A37="","",Ativos!$B37)</f>
        <v/>
      </c>
      <c r="C37" s="35" t="str">
        <f aca="false">IF($A37="","",Ativos!$E37)</f>
        <v/>
      </c>
      <c r="D37" s="35" t="str">
        <f aca="false">IF($A37="","",Ativos!$I37)</f>
        <v/>
      </c>
      <c r="E37" s="36" t="str">
        <f aca="false">IF($A37="","",MAX(Parâmetros!$C$4-Parâmetros!$C$5,N(Ativos!$G37)))</f>
        <v/>
      </c>
      <c r="F37" s="37" t="str">
        <f aca="false">IF($A37="","",MAX(0,(Parâmetros!$C$4-$E37)*24))</f>
        <v/>
      </c>
      <c r="G37" s="37" t="str">
        <f aca="false">IF($A37="","",SUMIF(Paradas!$A$3:$A$302,$A37,Paradas!$I$3:$I$302))</f>
        <v/>
      </c>
      <c r="H37" s="38" t="str">
        <f aca="false">IF($A37="","",IF($F37&lt;=0,100,MAX(0,MIN(100,(1-$G37/$F37)*100))))</f>
        <v/>
      </c>
      <c r="I37" s="39" t="str">
        <f aca="false">IF($A37="","",SUMIF(Paradas!$A$3:$A$302,$A37,Paradas!$J$3:$J$302))</f>
        <v/>
      </c>
      <c r="J37" s="40" t="str">
        <f aca="false">IF($A37="","",IF(OR($I37=0,($F37-$G37)&lt;=0),"",($F37-$G37)/$I37))</f>
        <v/>
      </c>
      <c r="K37" s="39" t="str">
        <f aca="false">IF($A37="","",COUNTIFS(Paradas!$A$3:$A$302,$A37,Paradas!$K$3:$K$302,"&gt;0"))</f>
        <v/>
      </c>
      <c r="L37" s="40" t="str">
        <f aca="false">IF($A37="","",IF($K37=0,"",SUMIF(Paradas!$A$3:$A$302,$A37,Paradas!$K$3:$K$302)/$K37))</f>
        <v/>
      </c>
      <c r="M37" s="39" t="str">
        <f aca="false">IF($A37="","",COUNTIFS(Manutenções!$A$3:$A$302,$A37,Manutenções!$E$3:$E$302,"Aberta"))</f>
        <v/>
      </c>
      <c r="N37" s="39" t="str">
        <f aca="false">IF($A37="","",COUNTIFS(Manutenções!$A$3:$A$302,$A37,Manutenções!$H$3:$H$302,"Atrasada"))</f>
        <v/>
      </c>
      <c r="O37" s="36" t="str">
        <f aca="false">IF($A37="","",IF($M37=0,"Nenhuma agendada",100000-SUMPRODUCT(MAX((Manutenções!$A$3:$A$302=$A37)*(Manutenções!$E$3:$E$302="Aberta")*(100000-Manutenções!$B$3:$B$302)))))</f>
        <v/>
      </c>
      <c r="P37" s="39" t="str">
        <f aca="false">IF($A37="","",COUNTIFS(Documentos!$A$3:$A$152,$A37,Documentos!$E$3:$E$152,"Vencido"))</f>
        <v/>
      </c>
      <c r="Q37" s="41" t="str">
        <f aca="false">IF($A37="","",$H37+ROW()/1000000)</f>
        <v/>
      </c>
    </row>
    <row r="38" customFormat="false" ht="18" hidden="false" customHeight="true" outlineLevel="0" collapsed="false">
      <c r="A38" s="34" t="str">
        <f aca="false">IF(Ativos!$A38="","",Ativos!$A38)</f>
        <v/>
      </c>
      <c r="B38" s="35" t="str">
        <f aca="false">IF($A38="","",Ativos!$B38)</f>
        <v/>
      </c>
      <c r="C38" s="35" t="str">
        <f aca="false">IF($A38="","",Ativos!$E38)</f>
        <v/>
      </c>
      <c r="D38" s="35" t="str">
        <f aca="false">IF($A38="","",Ativos!$I38)</f>
        <v/>
      </c>
      <c r="E38" s="36" t="str">
        <f aca="false">IF($A38="","",MAX(Parâmetros!$C$4-Parâmetros!$C$5,N(Ativos!$G38)))</f>
        <v/>
      </c>
      <c r="F38" s="37" t="str">
        <f aca="false">IF($A38="","",MAX(0,(Parâmetros!$C$4-$E38)*24))</f>
        <v/>
      </c>
      <c r="G38" s="37" t="str">
        <f aca="false">IF($A38="","",SUMIF(Paradas!$A$3:$A$302,$A38,Paradas!$I$3:$I$302))</f>
        <v/>
      </c>
      <c r="H38" s="38" t="str">
        <f aca="false">IF($A38="","",IF($F38&lt;=0,100,MAX(0,MIN(100,(1-$G38/$F38)*100))))</f>
        <v/>
      </c>
      <c r="I38" s="39" t="str">
        <f aca="false">IF($A38="","",SUMIF(Paradas!$A$3:$A$302,$A38,Paradas!$J$3:$J$302))</f>
        <v/>
      </c>
      <c r="J38" s="40" t="str">
        <f aca="false">IF($A38="","",IF(OR($I38=0,($F38-$G38)&lt;=0),"",($F38-$G38)/$I38))</f>
        <v/>
      </c>
      <c r="K38" s="39" t="str">
        <f aca="false">IF($A38="","",COUNTIFS(Paradas!$A$3:$A$302,$A38,Paradas!$K$3:$K$302,"&gt;0"))</f>
        <v/>
      </c>
      <c r="L38" s="40" t="str">
        <f aca="false">IF($A38="","",IF($K38=0,"",SUMIF(Paradas!$A$3:$A$302,$A38,Paradas!$K$3:$K$302)/$K38))</f>
        <v/>
      </c>
      <c r="M38" s="39" t="str">
        <f aca="false">IF($A38="","",COUNTIFS(Manutenções!$A$3:$A$302,$A38,Manutenções!$E$3:$E$302,"Aberta"))</f>
        <v/>
      </c>
      <c r="N38" s="39" t="str">
        <f aca="false">IF($A38="","",COUNTIFS(Manutenções!$A$3:$A$302,$A38,Manutenções!$H$3:$H$302,"Atrasada"))</f>
        <v/>
      </c>
      <c r="O38" s="36" t="str">
        <f aca="false">IF($A38="","",IF($M38=0,"Nenhuma agendada",100000-SUMPRODUCT(MAX((Manutenções!$A$3:$A$302=$A38)*(Manutenções!$E$3:$E$302="Aberta")*(100000-Manutenções!$B$3:$B$302)))))</f>
        <v/>
      </c>
      <c r="P38" s="39" t="str">
        <f aca="false">IF($A38="","",COUNTIFS(Documentos!$A$3:$A$152,$A38,Documentos!$E$3:$E$152,"Vencido"))</f>
        <v/>
      </c>
      <c r="Q38" s="41" t="str">
        <f aca="false">IF($A38="","",$H38+ROW()/1000000)</f>
        <v/>
      </c>
    </row>
    <row r="39" customFormat="false" ht="18" hidden="false" customHeight="true" outlineLevel="0" collapsed="false">
      <c r="A39" s="34" t="str">
        <f aca="false">IF(Ativos!$A39="","",Ativos!$A39)</f>
        <v/>
      </c>
      <c r="B39" s="35" t="str">
        <f aca="false">IF($A39="","",Ativos!$B39)</f>
        <v/>
      </c>
      <c r="C39" s="35" t="str">
        <f aca="false">IF($A39="","",Ativos!$E39)</f>
        <v/>
      </c>
      <c r="D39" s="35" t="str">
        <f aca="false">IF($A39="","",Ativos!$I39)</f>
        <v/>
      </c>
      <c r="E39" s="36" t="str">
        <f aca="false">IF($A39="","",MAX(Parâmetros!$C$4-Parâmetros!$C$5,N(Ativos!$G39)))</f>
        <v/>
      </c>
      <c r="F39" s="37" t="str">
        <f aca="false">IF($A39="","",MAX(0,(Parâmetros!$C$4-$E39)*24))</f>
        <v/>
      </c>
      <c r="G39" s="37" t="str">
        <f aca="false">IF($A39="","",SUMIF(Paradas!$A$3:$A$302,$A39,Paradas!$I$3:$I$302))</f>
        <v/>
      </c>
      <c r="H39" s="38" t="str">
        <f aca="false">IF($A39="","",IF($F39&lt;=0,100,MAX(0,MIN(100,(1-$G39/$F39)*100))))</f>
        <v/>
      </c>
      <c r="I39" s="39" t="str">
        <f aca="false">IF($A39="","",SUMIF(Paradas!$A$3:$A$302,$A39,Paradas!$J$3:$J$302))</f>
        <v/>
      </c>
      <c r="J39" s="40" t="str">
        <f aca="false">IF($A39="","",IF(OR($I39=0,($F39-$G39)&lt;=0),"",($F39-$G39)/$I39))</f>
        <v/>
      </c>
      <c r="K39" s="39" t="str">
        <f aca="false">IF($A39="","",COUNTIFS(Paradas!$A$3:$A$302,$A39,Paradas!$K$3:$K$302,"&gt;0"))</f>
        <v/>
      </c>
      <c r="L39" s="40" t="str">
        <f aca="false">IF($A39="","",IF($K39=0,"",SUMIF(Paradas!$A$3:$A$302,$A39,Paradas!$K$3:$K$302)/$K39))</f>
        <v/>
      </c>
      <c r="M39" s="39" t="str">
        <f aca="false">IF($A39="","",COUNTIFS(Manutenções!$A$3:$A$302,$A39,Manutenções!$E$3:$E$302,"Aberta"))</f>
        <v/>
      </c>
      <c r="N39" s="39" t="str">
        <f aca="false">IF($A39="","",COUNTIFS(Manutenções!$A$3:$A$302,$A39,Manutenções!$H$3:$H$302,"Atrasada"))</f>
        <v/>
      </c>
      <c r="O39" s="36" t="str">
        <f aca="false">IF($A39="","",IF($M39=0,"Nenhuma agendada",100000-SUMPRODUCT(MAX((Manutenções!$A$3:$A$302=$A39)*(Manutenções!$E$3:$E$302="Aberta")*(100000-Manutenções!$B$3:$B$302)))))</f>
        <v/>
      </c>
      <c r="P39" s="39" t="str">
        <f aca="false">IF($A39="","",COUNTIFS(Documentos!$A$3:$A$152,$A39,Documentos!$E$3:$E$152,"Vencido"))</f>
        <v/>
      </c>
      <c r="Q39" s="41" t="str">
        <f aca="false">IF($A39="","",$H39+ROW()/1000000)</f>
        <v/>
      </c>
    </row>
    <row r="40" customFormat="false" ht="18" hidden="false" customHeight="true" outlineLevel="0" collapsed="false">
      <c r="A40" s="34" t="str">
        <f aca="false">IF(Ativos!$A40="","",Ativos!$A40)</f>
        <v/>
      </c>
      <c r="B40" s="35" t="str">
        <f aca="false">IF($A40="","",Ativos!$B40)</f>
        <v/>
      </c>
      <c r="C40" s="35" t="str">
        <f aca="false">IF($A40="","",Ativos!$E40)</f>
        <v/>
      </c>
      <c r="D40" s="35" t="str">
        <f aca="false">IF($A40="","",Ativos!$I40)</f>
        <v/>
      </c>
      <c r="E40" s="36" t="str">
        <f aca="false">IF($A40="","",MAX(Parâmetros!$C$4-Parâmetros!$C$5,N(Ativos!$G40)))</f>
        <v/>
      </c>
      <c r="F40" s="37" t="str">
        <f aca="false">IF($A40="","",MAX(0,(Parâmetros!$C$4-$E40)*24))</f>
        <v/>
      </c>
      <c r="G40" s="37" t="str">
        <f aca="false">IF($A40="","",SUMIF(Paradas!$A$3:$A$302,$A40,Paradas!$I$3:$I$302))</f>
        <v/>
      </c>
      <c r="H40" s="38" t="str">
        <f aca="false">IF($A40="","",IF($F40&lt;=0,100,MAX(0,MIN(100,(1-$G40/$F40)*100))))</f>
        <v/>
      </c>
      <c r="I40" s="39" t="str">
        <f aca="false">IF($A40="","",SUMIF(Paradas!$A$3:$A$302,$A40,Paradas!$J$3:$J$302))</f>
        <v/>
      </c>
      <c r="J40" s="40" t="str">
        <f aca="false">IF($A40="","",IF(OR($I40=0,($F40-$G40)&lt;=0),"",($F40-$G40)/$I40))</f>
        <v/>
      </c>
      <c r="K40" s="39" t="str">
        <f aca="false">IF($A40="","",COUNTIFS(Paradas!$A$3:$A$302,$A40,Paradas!$K$3:$K$302,"&gt;0"))</f>
        <v/>
      </c>
      <c r="L40" s="40" t="str">
        <f aca="false">IF($A40="","",IF($K40=0,"",SUMIF(Paradas!$A$3:$A$302,$A40,Paradas!$K$3:$K$302)/$K40))</f>
        <v/>
      </c>
      <c r="M40" s="39" t="str">
        <f aca="false">IF($A40="","",COUNTIFS(Manutenções!$A$3:$A$302,$A40,Manutenções!$E$3:$E$302,"Aberta"))</f>
        <v/>
      </c>
      <c r="N40" s="39" t="str">
        <f aca="false">IF($A40="","",COUNTIFS(Manutenções!$A$3:$A$302,$A40,Manutenções!$H$3:$H$302,"Atrasada"))</f>
        <v/>
      </c>
      <c r="O40" s="36" t="str">
        <f aca="false">IF($A40="","",IF($M40=0,"Nenhuma agendada",100000-SUMPRODUCT(MAX((Manutenções!$A$3:$A$302=$A40)*(Manutenções!$E$3:$E$302="Aberta")*(100000-Manutenções!$B$3:$B$302)))))</f>
        <v/>
      </c>
      <c r="P40" s="39" t="str">
        <f aca="false">IF($A40="","",COUNTIFS(Documentos!$A$3:$A$152,$A40,Documentos!$E$3:$E$152,"Vencido"))</f>
        <v/>
      </c>
      <c r="Q40" s="41" t="str">
        <f aca="false">IF($A40="","",$H40+ROW()/1000000)</f>
        <v/>
      </c>
    </row>
    <row r="41" customFormat="false" ht="18" hidden="false" customHeight="true" outlineLevel="0" collapsed="false">
      <c r="A41" s="34" t="str">
        <f aca="false">IF(Ativos!$A41="","",Ativos!$A41)</f>
        <v/>
      </c>
      <c r="B41" s="35" t="str">
        <f aca="false">IF($A41="","",Ativos!$B41)</f>
        <v/>
      </c>
      <c r="C41" s="35" t="str">
        <f aca="false">IF($A41="","",Ativos!$E41)</f>
        <v/>
      </c>
      <c r="D41" s="35" t="str">
        <f aca="false">IF($A41="","",Ativos!$I41)</f>
        <v/>
      </c>
      <c r="E41" s="36" t="str">
        <f aca="false">IF($A41="","",MAX(Parâmetros!$C$4-Parâmetros!$C$5,N(Ativos!$G41)))</f>
        <v/>
      </c>
      <c r="F41" s="37" t="str">
        <f aca="false">IF($A41="","",MAX(0,(Parâmetros!$C$4-$E41)*24))</f>
        <v/>
      </c>
      <c r="G41" s="37" t="str">
        <f aca="false">IF($A41="","",SUMIF(Paradas!$A$3:$A$302,$A41,Paradas!$I$3:$I$302))</f>
        <v/>
      </c>
      <c r="H41" s="38" t="str">
        <f aca="false">IF($A41="","",IF($F41&lt;=0,100,MAX(0,MIN(100,(1-$G41/$F41)*100))))</f>
        <v/>
      </c>
      <c r="I41" s="39" t="str">
        <f aca="false">IF($A41="","",SUMIF(Paradas!$A$3:$A$302,$A41,Paradas!$J$3:$J$302))</f>
        <v/>
      </c>
      <c r="J41" s="40" t="str">
        <f aca="false">IF($A41="","",IF(OR($I41=0,($F41-$G41)&lt;=0),"",($F41-$G41)/$I41))</f>
        <v/>
      </c>
      <c r="K41" s="39" t="str">
        <f aca="false">IF($A41="","",COUNTIFS(Paradas!$A$3:$A$302,$A41,Paradas!$K$3:$K$302,"&gt;0"))</f>
        <v/>
      </c>
      <c r="L41" s="40" t="str">
        <f aca="false">IF($A41="","",IF($K41=0,"",SUMIF(Paradas!$A$3:$A$302,$A41,Paradas!$K$3:$K$302)/$K41))</f>
        <v/>
      </c>
      <c r="M41" s="39" t="str">
        <f aca="false">IF($A41="","",COUNTIFS(Manutenções!$A$3:$A$302,$A41,Manutenções!$E$3:$E$302,"Aberta"))</f>
        <v/>
      </c>
      <c r="N41" s="39" t="str">
        <f aca="false">IF($A41="","",COUNTIFS(Manutenções!$A$3:$A$302,$A41,Manutenções!$H$3:$H$302,"Atrasada"))</f>
        <v/>
      </c>
      <c r="O41" s="36" t="str">
        <f aca="false">IF($A41="","",IF($M41=0,"Nenhuma agendada",100000-SUMPRODUCT(MAX((Manutenções!$A$3:$A$302=$A41)*(Manutenções!$E$3:$E$302="Aberta")*(100000-Manutenções!$B$3:$B$302)))))</f>
        <v/>
      </c>
      <c r="P41" s="39" t="str">
        <f aca="false">IF($A41="","",COUNTIFS(Documentos!$A$3:$A$152,$A41,Documentos!$E$3:$E$152,"Vencido"))</f>
        <v/>
      </c>
      <c r="Q41" s="41" t="str">
        <f aca="false">IF($A41="","",$H41+ROW()/1000000)</f>
        <v/>
      </c>
    </row>
    <row r="42" customFormat="false" ht="18" hidden="false" customHeight="true" outlineLevel="0" collapsed="false">
      <c r="A42" s="34" t="str">
        <f aca="false">IF(Ativos!$A42="","",Ativos!$A42)</f>
        <v/>
      </c>
      <c r="B42" s="35" t="str">
        <f aca="false">IF($A42="","",Ativos!$B42)</f>
        <v/>
      </c>
      <c r="C42" s="35" t="str">
        <f aca="false">IF($A42="","",Ativos!$E42)</f>
        <v/>
      </c>
      <c r="D42" s="35" t="str">
        <f aca="false">IF($A42="","",Ativos!$I42)</f>
        <v/>
      </c>
      <c r="E42" s="36" t="str">
        <f aca="false">IF($A42="","",MAX(Parâmetros!$C$4-Parâmetros!$C$5,N(Ativos!$G42)))</f>
        <v/>
      </c>
      <c r="F42" s="37" t="str">
        <f aca="false">IF($A42="","",MAX(0,(Parâmetros!$C$4-$E42)*24))</f>
        <v/>
      </c>
      <c r="G42" s="37" t="str">
        <f aca="false">IF($A42="","",SUMIF(Paradas!$A$3:$A$302,$A42,Paradas!$I$3:$I$302))</f>
        <v/>
      </c>
      <c r="H42" s="38" t="str">
        <f aca="false">IF($A42="","",IF($F42&lt;=0,100,MAX(0,MIN(100,(1-$G42/$F42)*100))))</f>
        <v/>
      </c>
      <c r="I42" s="39" t="str">
        <f aca="false">IF($A42="","",SUMIF(Paradas!$A$3:$A$302,$A42,Paradas!$J$3:$J$302))</f>
        <v/>
      </c>
      <c r="J42" s="40" t="str">
        <f aca="false">IF($A42="","",IF(OR($I42=0,($F42-$G42)&lt;=0),"",($F42-$G42)/$I42))</f>
        <v/>
      </c>
      <c r="K42" s="39" t="str">
        <f aca="false">IF($A42="","",COUNTIFS(Paradas!$A$3:$A$302,$A42,Paradas!$K$3:$K$302,"&gt;0"))</f>
        <v/>
      </c>
      <c r="L42" s="40" t="str">
        <f aca="false">IF($A42="","",IF($K42=0,"",SUMIF(Paradas!$A$3:$A$302,$A42,Paradas!$K$3:$K$302)/$K42))</f>
        <v/>
      </c>
      <c r="M42" s="39" t="str">
        <f aca="false">IF($A42="","",COUNTIFS(Manutenções!$A$3:$A$302,$A42,Manutenções!$E$3:$E$302,"Aberta"))</f>
        <v/>
      </c>
      <c r="N42" s="39" t="str">
        <f aca="false">IF($A42="","",COUNTIFS(Manutenções!$A$3:$A$302,$A42,Manutenções!$H$3:$H$302,"Atrasada"))</f>
        <v/>
      </c>
      <c r="O42" s="36" t="str">
        <f aca="false">IF($A42="","",IF($M42=0,"Nenhuma agendada",100000-SUMPRODUCT(MAX((Manutenções!$A$3:$A$302=$A42)*(Manutenções!$E$3:$E$302="Aberta")*(100000-Manutenções!$B$3:$B$302)))))</f>
        <v/>
      </c>
      <c r="P42" s="39" t="str">
        <f aca="false">IF($A42="","",COUNTIFS(Documentos!$A$3:$A$152,$A42,Documentos!$E$3:$E$152,"Vencido"))</f>
        <v/>
      </c>
      <c r="Q42" s="41" t="str">
        <f aca="false">IF($A42="","",$H42+ROW()/1000000)</f>
        <v/>
      </c>
    </row>
    <row r="43" customFormat="false" ht="18" hidden="false" customHeight="true" outlineLevel="0" collapsed="false">
      <c r="A43" s="34" t="str">
        <f aca="false">IF(Ativos!$A43="","",Ativos!$A43)</f>
        <v/>
      </c>
      <c r="B43" s="35" t="str">
        <f aca="false">IF($A43="","",Ativos!$B43)</f>
        <v/>
      </c>
      <c r="C43" s="35" t="str">
        <f aca="false">IF($A43="","",Ativos!$E43)</f>
        <v/>
      </c>
      <c r="D43" s="35" t="str">
        <f aca="false">IF($A43="","",Ativos!$I43)</f>
        <v/>
      </c>
      <c r="E43" s="36" t="str">
        <f aca="false">IF($A43="","",MAX(Parâmetros!$C$4-Parâmetros!$C$5,N(Ativos!$G43)))</f>
        <v/>
      </c>
      <c r="F43" s="37" t="str">
        <f aca="false">IF($A43="","",MAX(0,(Parâmetros!$C$4-$E43)*24))</f>
        <v/>
      </c>
      <c r="G43" s="37" t="str">
        <f aca="false">IF($A43="","",SUMIF(Paradas!$A$3:$A$302,$A43,Paradas!$I$3:$I$302))</f>
        <v/>
      </c>
      <c r="H43" s="38" t="str">
        <f aca="false">IF($A43="","",IF($F43&lt;=0,100,MAX(0,MIN(100,(1-$G43/$F43)*100))))</f>
        <v/>
      </c>
      <c r="I43" s="39" t="str">
        <f aca="false">IF($A43="","",SUMIF(Paradas!$A$3:$A$302,$A43,Paradas!$J$3:$J$302))</f>
        <v/>
      </c>
      <c r="J43" s="40" t="str">
        <f aca="false">IF($A43="","",IF(OR($I43=0,($F43-$G43)&lt;=0),"",($F43-$G43)/$I43))</f>
        <v/>
      </c>
      <c r="K43" s="39" t="str">
        <f aca="false">IF($A43="","",COUNTIFS(Paradas!$A$3:$A$302,$A43,Paradas!$K$3:$K$302,"&gt;0"))</f>
        <v/>
      </c>
      <c r="L43" s="40" t="str">
        <f aca="false">IF($A43="","",IF($K43=0,"",SUMIF(Paradas!$A$3:$A$302,$A43,Paradas!$K$3:$K$302)/$K43))</f>
        <v/>
      </c>
      <c r="M43" s="39" t="str">
        <f aca="false">IF($A43="","",COUNTIFS(Manutenções!$A$3:$A$302,$A43,Manutenções!$E$3:$E$302,"Aberta"))</f>
        <v/>
      </c>
      <c r="N43" s="39" t="str">
        <f aca="false">IF($A43="","",COUNTIFS(Manutenções!$A$3:$A$302,$A43,Manutenções!$H$3:$H$302,"Atrasada"))</f>
        <v/>
      </c>
      <c r="O43" s="36" t="str">
        <f aca="false">IF($A43="","",IF($M43=0,"Nenhuma agendada",100000-SUMPRODUCT(MAX((Manutenções!$A$3:$A$302=$A43)*(Manutenções!$E$3:$E$302="Aberta")*(100000-Manutenções!$B$3:$B$302)))))</f>
        <v/>
      </c>
      <c r="P43" s="39" t="str">
        <f aca="false">IF($A43="","",COUNTIFS(Documentos!$A$3:$A$152,$A43,Documentos!$E$3:$E$152,"Vencido"))</f>
        <v/>
      </c>
      <c r="Q43" s="41" t="str">
        <f aca="false">IF($A43="","",$H43+ROW()/1000000)</f>
        <v/>
      </c>
    </row>
    <row r="44" customFormat="false" ht="18" hidden="false" customHeight="true" outlineLevel="0" collapsed="false">
      <c r="A44" s="34" t="str">
        <f aca="false">IF(Ativos!$A44="","",Ativos!$A44)</f>
        <v/>
      </c>
      <c r="B44" s="35" t="str">
        <f aca="false">IF($A44="","",Ativos!$B44)</f>
        <v/>
      </c>
      <c r="C44" s="35" t="str">
        <f aca="false">IF($A44="","",Ativos!$E44)</f>
        <v/>
      </c>
      <c r="D44" s="35" t="str">
        <f aca="false">IF($A44="","",Ativos!$I44)</f>
        <v/>
      </c>
      <c r="E44" s="36" t="str">
        <f aca="false">IF($A44="","",MAX(Parâmetros!$C$4-Parâmetros!$C$5,N(Ativos!$G44)))</f>
        <v/>
      </c>
      <c r="F44" s="37" t="str">
        <f aca="false">IF($A44="","",MAX(0,(Parâmetros!$C$4-$E44)*24))</f>
        <v/>
      </c>
      <c r="G44" s="37" t="str">
        <f aca="false">IF($A44="","",SUMIF(Paradas!$A$3:$A$302,$A44,Paradas!$I$3:$I$302))</f>
        <v/>
      </c>
      <c r="H44" s="38" t="str">
        <f aca="false">IF($A44="","",IF($F44&lt;=0,100,MAX(0,MIN(100,(1-$G44/$F44)*100))))</f>
        <v/>
      </c>
      <c r="I44" s="39" t="str">
        <f aca="false">IF($A44="","",SUMIF(Paradas!$A$3:$A$302,$A44,Paradas!$J$3:$J$302))</f>
        <v/>
      </c>
      <c r="J44" s="40" t="str">
        <f aca="false">IF($A44="","",IF(OR($I44=0,($F44-$G44)&lt;=0),"",($F44-$G44)/$I44))</f>
        <v/>
      </c>
      <c r="K44" s="39" t="str">
        <f aca="false">IF($A44="","",COUNTIFS(Paradas!$A$3:$A$302,$A44,Paradas!$K$3:$K$302,"&gt;0"))</f>
        <v/>
      </c>
      <c r="L44" s="40" t="str">
        <f aca="false">IF($A44="","",IF($K44=0,"",SUMIF(Paradas!$A$3:$A$302,$A44,Paradas!$K$3:$K$302)/$K44))</f>
        <v/>
      </c>
      <c r="M44" s="39" t="str">
        <f aca="false">IF($A44="","",COUNTIFS(Manutenções!$A$3:$A$302,$A44,Manutenções!$E$3:$E$302,"Aberta"))</f>
        <v/>
      </c>
      <c r="N44" s="39" t="str">
        <f aca="false">IF($A44="","",COUNTIFS(Manutenções!$A$3:$A$302,$A44,Manutenções!$H$3:$H$302,"Atrasada"))</f>
        <v/>
      </c>
      <c r="O44" s="36" t="str">
        <f aca="false">IF($A44="","",IF($M44=0,"Nenhuma agendada",100000-SUMPRODUCT(MAX((Manutenções!$A$3:$A$302=$A44)*(Manutenções!$E$3:$E$302="Aberta")*(100000-Manutenções!$B$3:$B$302)))))</f>
        <v/>
      </c>
      <c r="P44" s="39" t="str">
        <f aca="false">IF($A44="","",COUNTIFS(Documentos!$A$3:$A$152,$A44,Documentos!$E$3:$E$152,"Vencido"))</f>
        <v/>
      </c>
      <c r="Q44" s="41" t="str">
        <f aca="false">IF($A44="","",$H44+ROW()/1000000)</f>
        <v/>
      </c>
    </row>
    <row r="45" customFormat="false" ht="18" hidden="false" customHeight="true" outlineLevel="0" collapsed="false">
      <c r="A45" s="34" t="str">
        <f aca="false">IF(Ativos!$A45="","",Ativos!$A45)</f>
        <v/>
      </c>
      <c r="B45" s="35" t="str">
        <f aca="false">IF($A45="","",Ativos!$B45)</f>
        <v/>
      </c>
      <c r="C45" s="35" t="str">
        <f aca="false">IF($A45="","",Ativos!$E45)</f>
        <v/>
      </c>
      <c r="D45" s="35" t="str">
        <f aca="false">IF($A45="","",Ativos!$I45)</f>
        <v/>
      </c>
      <c r="E45" s="36" t="str">
        <f aca="false">IF($A45="","",MAX(Parâmetros!$C$4-Parâmetros!$C$5,N(Ativos!$G45)))</f>
        <v/>
      </c>
      <c r="F45" s="37" t="str">
        <f aca="false">IF($A45="","",MAX(0,(Parâmetros!$C$4-$E45)*24))</f>
        <v/>
      </c>
      <c r="G45" s="37" t="str">
        <f aca="false">IF($A45="","",SUMIF(Paradas!$A$3:$A$302,$A45,Paradas!$I$3:$I$302))</f>
        <v/>
      </c>
      <c r="H45" s="38" t="str">
        <f aca="false">IF($A45="","",IF($F45&lt;=0,100,MAX(0,MIN(100,(1-$G45/$F45)*100))))</f>
        <v/>
      </c>
      <c r="I45" s="39" t="str">
        <f aca="false">IF($A45="","",SUMIF(Paradas!$A$3:$A$302,$A45,Paradas!$J$3:$J$302))</f>
        <v/>
      </c>
      <c r="J45" s="40" t="str">
        <f aca="false">IF($A45="","",IF(OR($I45=0,($F45-$G45)&lt;=0),"",($F45-$G45)/$I45))</f>
        <v/>
      </c>
      <c r="K45" s="39" t="str">
        <f aca="false">IF($A45="","",COUNTIFS(Paradas!$A$3:$A$302,$A45,Paradas!$K$3:$K$302,"&gt;0"))</f>
        <v/>
      </c>
      <c r="L45" s="40" t="str">
        <f aca="false">IF($A45="","",IF($K45=0,"",SUMIF(Paradas!$A$3:$A$302,$A45,Paradas!$K$3:$K$302)/$K45))</f>
        <v/>
      </c>
      <c r="M45" s="39" t="str">
        <f aca="false">IF($A45="","",COUNTIFS(Manutenções!$A$3:$A$302,$A45,Manutenções!$E$3:$E$302,"Aberta"))</f>
        <v/>
      </c>
      <c r="N45" s="39" t="str">
        <f aca="false">IF($A45="","",COUNTIFS(Manutenções!$A$3:$A$302,$A45,Manutenções!$H$3:$H$302,"Atrasada"))</f>
        <v/>
      </c>
      <c r="O45" s="36" t="str">
        <f aca="false">IF($A45="","",IF($M45=0,"Nenhuma agendada",100000-SUMPRODUCT(MAX((Manutenções!$A$3:$A$302=$A45)*(Manutenções!$E$3:$E$302="Aberta")*(100000-Manutenções!$B$3:$B$302)))))</f>
        <v/>
      </c>
      <c r="P45" s="39" t="str">
        <f aca="false">IF($A45="","",COUNTIFS(Documentos!$A$3:$A$152,$A45,Documentos!$E$3:$E$152,"Vencido"))</f>
        <v/>
      </c>
      <c r="Q45" s="41" t="str">
        <f aca="false">IF($A45="","",$H45+ROW()/1000000)</f>
        <v/>
      </c>
    </row>
    <row r="46" customFormat="false" ht="18" hidden="false" customHeight="true" outlineLevel="0" collapsed="false">
      <c r="A46" s="34" t="str">
        <f aca="false">IF(Ativos!$A46="","",Ativos!$A46)</f>
        <v/>
      </c>
      <c r="B46" s="35" t="str">
        <f aca="false">IF($A46="","",Ativos!$B46)</f>
        <v/>
      </c>
      <c r="C46" s="35" t="str">
        <f aca="false">IF($A46="","",Ativos!$E46)</f>
        <v/>
      </c>
      <c r="D46" s="35" t="str">
        <f aca="false">IF($A46="","",Ativos!$I46)</f>
        <v/>
      </c>
      <c r="E46" s="36" t="str">
        <f aca="false">IF($A46="","",MAX(Parâmetros!$C$4-Parâmetros!$C$5,N(Ativos!$G46)))</f>
        <v/>
      </c>
      <c r="F46" s="37" t="str">
        <f aca="false">IF($A46="","",MAX(0,(Parâmetros!$C$4-$E46)*24))</f>
        <v/>
      </c>
      <c r="G46" s="37" t="str">
        <f aca="false">IF($A46="","",SUMIF(Paradas!$A$3:$A$302,$A46,Paradas!$I$3:$I$302))</f>
        <v/>
      </c>
      <c r="H46" s="38" t="str">
        <f aca="false">IF($A46="","",IF($F46&lt;=0,100,MAX(0,MIN(100,(1-$G46/$F46)*100))))</f>
        <v/>
      </c>
      <c r="I46" s="39" t="str">
        <f aca="false">IF($A46="","",SUMIF(Paradas!$A$3:$A$302,$A46,Paradas!$J$3:$J$302))</f>
        <v/>
      </c>
      <c r="J46" s="40" t="str">
        <f aca="false">IF($A46="","",IF(OR($I46=0,($F46-$G46)&lt;=0),"",($F46-$G46)/$I46))</f>
        <v/>
      </c>
      <c r="K46" s="39" t="str">
        <f aca="false">IF($A46="","",COUNTIFS(Paradas!$A$3:$A$302,$A46,Paradas!$K$3:$K$302,"&gt;0"))</f>
        <v/>
      </c>
      <c r="L46" s="40" t="str">
        <f aca="false">IF($A46="","",IF($K46=0,"",SUMIF(Paradas!$A$3:$A$302,$A46,Paradas!$K$3:$K$302)/$K46))</f>
        <v/>
      </c>
      <c r="M46" s="39" t="str">
        <f aca="false">IF($A46="","",COUNTIFS(Manutenções!$A$3:$A$302,$A46,Manutenções!$E$3:$E$302,"Aberta"))</f>
        <v/>
      </c>
      <c r="N46" s="39" t="str">
        <f aca="false">IF($A46="","",COUNTIFS(Manutenções!$A$3:$A$302,$A46,Manutenções!$H$3:$H$302,"Atrasada"))</f>
        <v/>
      </c>
      <c r="O46" s="36" t="str">
        <f aca="false">IF($A46="","",IF($M46=0,"Nenhuma agendada",100000-SUMPRODUCT(MAX((Manutenções!$A$3:$A$302=$A46)*(Manutenções!$E$3:$E$302="Aberta")*(100000-Manutenções!$B$3:$B$302)))))</f>
        <v/>
      </c>
      <c r="P46" s="39" t="str">
        <f aca="false">IF($A46="","",COUNTIFS(Documentos!$A$3:$A$152,$A46,Documentos!$E$3:$E$152,"Vencido"))</f>
        <v/>
      </c>
      <c r="Q46" s="41" t="str">
        <f aca="false">IF($A46="","",$H46+ROW()/1000000)</f>
        <v/>
      </c>
    </row>
    <row r="47" customFormat="false" ht="18" hidden="false" customHeight="true" outlineLevel="0" collapsed="false">
      <c r="A47" s="34" t="str">
        <f aca="false">IF(Ativos!$A47="","",Ativos!$A47)</f>
        <v/>
      </c>
      <c r="B47" s="35" t="str">
        <f aca="false">IF($A47="","",Ativos!$B47)</f>
        <v/>
      </c>
      <c r="C47" s="35" t="str">
        <f aca="false">IF($A47="","",Ativos!$E47)</f>
        <v/>
      </c>
      <c r="D47" s="35" t="str">
        <f aca="false">IF($A47="","",Ativos!$I47)</f>
        <v/>
      </c>
      <c r="E47" s="36" t="str">
        <f aca="false">IF($A47="","",MAX(Parâmetros!$C$4-Parâmetros!$C$5,N(Ativos!$G47)))</f>
        <v/>
      </c>
      <c r="F47" s="37" t="str">
        <f aca="false">IF($A47="","",MAX(0,(Parâmetros!$C$4-$E47)*24))</f>
        <v/>
      </c>
      <c r="G47" s="37" t="str">
        <f aca="false">IF($A47="","",SUMIF(Paradas!$A$3:$A$302,$A47,Paradas!$I$3:$I$302))</f>
        <v/>
      </c>
      <c r="H47" s="38" t="str">
        <f aca="false">IF($A47="","",IF($F47&lt;=0,100,MAX(0,MIN(100,(1-$G47/$F47)*100))))</f>
        <v/>
      </c>
      <c r="I47" s="39" t="str">
        <f aca="false">IF($A47="","",SUMIF(Paradas!$A$3:$A$302,$A47,Paradas!$J$3:$J$302))</f>
        <v/>
      </c>
      <c r="J47" s="40" t="str">
        <f aca="false">IF($A47="","",IF(OR($I47=0,($F47-$G47)&lt;=0),"",($F47-$G47)/$I47))</f>
        <v/>
      </c>
      <c r="K47" s="39" t="str">
        <f aca="false">IF($A47="","",COUNTIFS(Paradas!$A$3:$A$302,$A47,Paradas!$K$3:$K$302,"&gt;0"))</f>
        <v/>
      </c>
      <c r="L47" s="40" t="str">
        <f aca="false">IF($A47="","",IF($K47=0,"",SUMIF(Paradas!$A$3:$A$302,$A47,Paradas!$K$3:$K$302)/$K47))</f>
        <v/>
      </c>
      <c r="M47" s="39" t="str">
        <f aca="false">IF($A47="","",COUNTIFS(Manutenções!$A$3:$A$302,$A47,Manutenções!$E$3:$E$302,"Aberta"))</f>
        <v/>
      </c>
      <c r="N47" s="39" t="str">
        <f aca="false">IF($A47="","",COUNTIFS(Manutenções!$A$3:$A$302,$A47,Manutenções!$H$3:$H$302,"Atrasada"))</f>
        <v/>
      </c>
      <c r="O47" s="36" t="str">
        <f aca="false">IF($A47="","",IF($M47=0,"Nenhuma agendada",100000-SUMPRODUCT(MAX((Manutenções!$A$3:$A$302=$A47)*(Manutenções!$E$3:$E$302="Aberta")*(100000-Manutenções!$B$3:$B$302)))))</f>
        <v/>
      </c>
      <c r="P47" s="39" t="str">
        <f aca="false">IF($A47="","",COUNTIFS(Documentos!$A$3:$A$152,$A47,Documentos!$E$3:$E$152,"Vencido"))</f>
        <v/>
      </c>
      <c r="Q47" s="41" t="str">
        <f aca="false">IF($A47="","",$H47+ROW()/1000000)</f>
        <v/>
      </c>
    </row>
    <row r="48" customFormat="false" ht="18" hidden="false" customHeight="true" outlineLevel="0" collapsed="false">
      <c r="A48" s="34" t="str">
        <f aca="false">IF(Ativos!$A48="","",Ativos!$A48)</f>
        <v/>
      </c>
      <c r="B48" s="35" t="str">
        <f aca="false">IF($A48="","",Ativos!$B48)</f>
        <v/>
      </c>
      <c r="C48" s="35" t="str">
        <f aca="false">IF($A48="","",Ativos!$E48)</f>
        <v/>
      </c>
      <c r="D48" s="35" t="str">
        <f aca="false">IF($A48="","",Ativos!$I48)</f>
        <v/>
      </c>
      <c r="E48" s="36" t="str">
        <f aca="false">IF($A48="","",MAX(Parâmetros!$C$4-Parâmetros!$C$5,N(Ativos!$G48)))</f>
        <v/>
      </c>
      <c r="F48" s="37" t="str">
        <f aca="false">IF($A48="","",MAX(0,(Parâmetros!$C$4-$E48)*24))</f>
        <v/>
      </c>
      <c r="G48" s="37" t="str">
        <f aca="false">IF($A48="","",SUMIF(Paradas!$A$3:$A$302,$A48,Paradas!$I$3:$I$302))</f>
        <v/>
      </c>
      <c r="H48" s="38" t="str">
        <f aca="false">IF($A48="","",IF($F48&lt;=0,100,MAX(0,MIN(100,(1-$G48/$F48)*100))))</f>
        <v/>
      </c>
      <c r="I48" s="39" t="str">
        <f aca="false">IF($A48="","",SUMIF(Paradas!$A$3:$A$302,$A48,Paradas!$J$3:$J$302))</f>
        <v/>
      </c>
      <c r="J48" s="40" t="str">
        <f aca="false">IF($A48="","",IF(OR($I48=0,($F48-$G48)&lt;=0),"",($F48-$G48)/$I48))</f>
        <v/>
      </c>
      <c r="K48" s="39" t="str">
        <f aca="false">IF($A48="","",COUNTIFS(Paradas!$A$3:$A$302,$A48,Paradas!$K$3:$K$302,"&gt;0"))</f>
        <v/>
      </c>
      <c r="L48" s="40" t="str">
        <f aca="false">IF($A48="","",IF($K48=0,"",SUMIF(Paradas!$A$3:$A$302,$A48,Paradas!$K$3:$K$302)/$K48))</f>
        <v/>
      </c>
      <c r="M48" s="39" t="str">
        <f aca="false">IF($A48="","",COUNTIFS(Manutenções!$A$3:$A$302,$A48,Manutenções!$E$3:$E$302,"Aberta"))</f>
        <v/>
      </c>
      <c r="N48" s="39" t="str">
        <f aca="false">IF($A48="","",COUNTIFS(Manutenções!$A$3:$A$302,$A48,Manutenções!$H$3:$H$302,"Atrasada"))</f>
        <v/>
      </c>
      <c r="O48" s="36" t="str">
        <f aca="false">IF($A48="","",IF($M48=0,"Nenhuma agendada",100000-SUMPRODUCT(MAX((Manutenções!$A$3:$A$302=$A48)*(Manutenções!$E$3:$E$302="Aberta")*(100000-Manutenções!$B$3:$B$302)))))</f>
        <v/>
      </c>
      <c r="P48" s="39" t="str">
        <f aca="false">IF($A48="","",COUNTIFS(Documentos!$A$3:$A$152,$A48,Documentos!$E$3:$E$152,"Vencido"))</f>
        <v/>
      </c>
      <c r="Q48" s="41" t="str">
        <f aca="false">IF($A48="","",$H48+ROW()/1000000)</f>
        <v/>
      </c>
    </row>
    <row r="49" customFormat="false" ht="18" hidden="false" customHeight="true" outlineLevel="0" collapsed="false">
      <c r="A49" s="34" t="str">
        <f aca="false">IF(Ativos!$A49="","",Ativos!$A49)</f>
        <v/>
      </c>
      <c r="B49" s="35" t="str">
        <f aca="false">IF($A49="","",Ativos!$B49)</f>
        <v/>
      </c>
      <c r="C49" s="35" t="str">
        <f aca="false">IF($A49="","",Ativos!$E49)</f>
        <v/>
      </c>
      <c r="D49" s="35" t="str">
        <f aca="false">IF($A49="","",Ativos!$I49)</f>
        <v/>
      </c>
      <c r="E49" s="36" t="str">
        <f aca="false">IF($A49="","",MAX(Parâmetros!$C$4-Parâmetros!$C$5,N(Ativos!$G49)))</f>
        <v/>
      </c>
      <c r="F49" s="37" t="str">
        <f aca="false">IF($A49="","",MAX(0,(Parâmetros!$C$4-$E49)*24))</f>
        <v/>
      </c>
      <c r="G49" s="37" t="str">
        <f aca="false">IF($A49="","",SUMIF(Paradas!$A$3:$A$302,$A49,Paradas!$I$3:$I$302))</f>
        <v/>
      </c>
      <c r="H49" s="38" t="str">
        <f aca="false">IF($A49="","",IF($F49&lt;=0,100,MAX(0,MIN(100,(1-$G49/$F49)*100))))</f>
        <v/>
      </c>
      <c r="I49" s="39" t="str">
        <f aca="false">IF($A49="","",SUMIF(Paradas!$A$3:$A$302,$A49,Paradas!$J$3:$J$302))</f>
        <v/>
      </c>
      <c r="J49" s="40" t="str">
        <f aca="false">IF($A49="","",IF(OR($I49=0,($F49-$G49)&lt;=0),"",($F49-$G49)/$I49))</f>
        <v/>
      </c>
      <c r="K49" s="39" t="str">
        <f aca="false">IF($A49="","",COUNTIFS(Paradas!$A$3:$A$302,$A49,Paradas!$K$3:$K$302,"&gt;0"))</f>
        <v/>
      </c>
      <c r="L49" s="40" t="str">
        <f aca="false">IF($A49="","",IF($K49=0,"",SUMIF(Paradas!$A$3:$A$302,$A49,Paradas!$K$3:$K$302)/$K49))</f>
        <v/>
      </c>
      <c r="M49" s="39" t="str">
        <f aca="false">IF($A49="","",COUNTIFS(Manutenções!$A$3:$A$302,$A49,Manutenções!$E$3:$E$302,"Aberta"))</f>
        <v/>
      </c>
      <c r="N49" s="39" t="str">
        <f aca="false">IF($A49="","",COUNTIFS(Manutenções!$A$3:$A$302,$A49,Manutenções!$H$3:$H$302,"Atrasada"))</f>
        <v/>
      </c>
      <c r="O49" s="36" t="str">
        <f aca="false">IF($A49="","",IF($M49=0,"Nenhuma agendada",100000-SUMPRODUCT(MAX((Manutenções!$A$3:$A$302=$A49)*(Manutenções!$E$3:$E$302="Aberta")*(100000-Manutenções!$B$3:$B$302)))))</f>
        <v/>
      </c>
      <c r="P49" s="39" t="str">
        <f aca="false">IF($A49="","",COUNTIFS(Documentos!$A$3:$A$152,$A49,Documentos!$E$3:$E$152,"Vencido"))</f>
        <v/>
      </c>
      <c r="Q49" s="41" t="str">
        <f aca="false">IF($A49="","",$H49+ROW()/1000000)</f>
        <v/>
      </c>
    </row>
    <row r="50" customFormat="false" ht="18" hidden="false" customHeight="true" outlineLevel="0" collapsed="false">
      <c r="A50" s="34" t="str">
        <f aca="false">IF(Ativos!$A50="","",Ativos!$A50)</f>
        <v/>
      </c>
      <c r="B50" s="35" t="str">
        <f aca="false">IF($A50="","",Ativos!$B50)</f>
        <v/>
      </c>
      <c r="C50" s="35" t="str">
        <f aca="false">IF($A50="","",Ativos!$E50)</f>
        <v/>
      </c>
      <c r="D50" s="35" t="str">
        <f aca="false">IF($A50="","",Ativos!$I50)</f>
        <v/>
      </c>
      <c r="E50" s="36" t="str">
        <f aca="false">IF($A50="","",MAX(Parâmetros!$C$4-Parâmetros!$C$5,N(Ativos!$G50)))</f>
        <v/>
      </c>
      <c r="F50" s="37" t="str">
        <f aca="false">IF($A50="","",MAX(0,(Parâmetros!$C$4-$E50)*24))</f>
        <v/>
      </c>
      <c r="G50" s="37" t="str">
        <f aca="false">IF($A50="","",SUMIF(Paradas!$A$3:$A$302,$A50,Paradas!$I$3:$I$302))</f>
        <v/>
      </c>
      <c r="H50" s="38" t="str">
        <f aca="false">IF($A50="","",IF($F50&lt;=0,100,MAX(0,MIN(100,(1-$G50/$F50)*100))))</f>
        <v/>
      </c>
      <c r="I50" s="39" t="str">
        <f aca="false">IF($A50="","",SUMIF(Paradas!$A$3:$A$302,$A50,Paradas!$J$3:$J$302))</f>
        <v/>
      </c>
      <c r="J50" s="40" t="str">
        <f aca="false">IF($A50="","",IF(OR($I50=0,($F50-$G50)&lt;=0),"",($F50-$G50)/$I50))</f>
        <v/>
      </c>
      <c r="K50" s="39" t="str">
        <f aca="false">IF($A50="","",COUNTIFS(Paradas!$A$3:$A$302,$A50,Paradas!$K$3:$K$302,"&gt;0"))</f>
        <v/>
      </c>
      <c r="L50" s="40" t="str">
        <f aca="false">IF($A50="","",IF($K50=0,"",SUMIF(Paradas!$A$3:$A$302,$A50,Paradas!$K$3:$K$302)/$K50))</f>
        <v/>
      </c>
      <c r="M50" s="39" t="str">
        <f aca="false">IF($A50="","",COUNTIFS(Manutenções!$A$3:$A$302,$A50,Manutenções!$E$3:$E$302,"Aberta"))</f>
        <v/>
      </c>
      <c r="N50" s="39" t="str">
        <f aca="false">IF($A50="","",COUNTIFS(Manutenções!$A$3:$A$302,$A50,Manutenções!$H$3:$H$302,"Atrasada"))</f>
        <v/>
      </c>
      <c r="O50" s="36" t="str">
        <f aca="false">IF($A50="","",IF($M50=0,"Nenhuma agendada",100000-SUMPRODUCT(MAX((Manutenções!$A$3:$A$302=$A50)*(Manutenções!$E$3:$E$302="Aberta")*(100000-Manutenções!$B$3:$B$302)))))</f>
        <v/>
      </c>
      <c r="P50" s="39" t="str">
        <f aca="false">IF($A50="","",COUNTIFS(Documentos!$A$3:$A$152,$A50,Documentos!$E$3:$E$152,"Vencido"))</f>
        <v/>
      </c>
      <c r="Q50" s="41" t="str">
        <f aca="false">IF($A50="","",$H50+ROW()/1000000)</f>
        <v/>
      </c>
    </row>
    <row r="51" customFormat="false" ht="18" hidden="false" customHeight="true" outlineLevel="0" collapsed="false">
      <c r="A51" s="34" t="str">
        <f aca="false">IF(Ativos!$A51="","",Ativos!$A51)</f>
        <v/>
      </c>
      <c r="B51" s="35" t="str">
        <f aca="false">IF($A51="","",Ativos!$B51)</f>
        <v/>
      </c>
      <c r="C51" s="35" t="str">
        <f aca="false">IF($A51="","",Ativos!$E51)</f>
        <v/>
      </c>
      <c r="D51" s="35" t="str">
        <f aca="false">IF($A51="","",Ativos!$I51)</f>
        <v/>
      </c>
      <c r="E51" s="36" t="str">
        <f aca="false">IF($A51="","",MAX(Parâmetros!$C$4-Parâmetros!$C$5,N(Ativos!$G51)))</f>
        <v/>
      </c>
      <c r="F51" s="37" t="str">
        <f aca="false">IF($A51="","",MAX(0,(Parâmetros!$C$4-$E51)*24))</f>
        <v/>
      </c>
      <c r="G51" s="37" t="str">
        <f aca="false">IF($A51="","",SUMIF(Paradas!$A$3:$A$302,$A51,Paradas!$I$3:$I$302))</f>
        <v/>
      </c>
      <c r="H51" s="38" t="str">
        <f aca="false">IF($A51="","",IF($F51&lt;=0,100,MAX(0,MIN(100,(1-$G51/$F51)*100))))</f>
        <v/>
      </c>
      <c r="I51" s="39" t="str">
        <f aca="false">IF($A51="","",SUMIF(Paradas!$A$3:$A$302,$A51,Paradas!$J$3:$J$302))</f>
        <v/>
      </c>
      <c r="J51" s="40" t="str">
        <f aca="false">IF($A51="","",IF(OR($I51=0,($F51-$G51)&lt;=0),"",($F51-$G51)/$I51))</f>
        <v/>
      </c>
      <c r="K51" s="39" t="str">
        <f aca="false">IF($A51="","",COUNTIFS(Paradas!$A$3:$A$302,$A51,Paradas!$K$3:$K$302,"&gt;0"))</f>
        <v/>
      </c>
      <c r="L51" s="40" t="str">
        <f aca="false">IF($A51="","",IF($K51=0,"",SUMIF(Paradas!$A$3:$A$302,$A51,Paradas!$K$3:$K$302)/$K51))</f>
        <v/>
      </c>
      <c r="M51" s="39" t="str">
        <f aca="false">IF($A51="","",COUNTIFS(Manutenções!$A$3:$A$302,$A51,Manutenções!$E$3:$E$302,"Aberta"))</f>
        <v/>
      </c>
      <c r="N51" s="39" t="str">
        <f aca="false">IF($A51="","",COUNTIFS(Manutenções!$A$3:$A$302,$A51,Manutenções!$H$3:$H$302,"Atrasada"))</f>
        <v/>
      </c>
      <c r="O51" s="36" t="str">
        <f aca="false">IF($A51="","",IF($M51=0,"Nenhuma agendada",100000-SUMPRODUCT(MAX((Manutenções!$A$3:$A$302=$A51)*(Manutenções!$E$3:$E$302="Aberta")*(100000-Manutenções!$B$3:$B$302)))))</f>
        <v/>
      </c>
      <c r="P51" s="39" t="str">
        <f aca="false">IF($A51="","",COUNTIFS(Documentos!$A$3:$A$152,$A51,Documentos!$E$3:$E$152,"Vencido"))</f>
        <v/>
      </c>
      <c r="Q51" s="41" t="str">
        <f aca="false">IF($A51="","",$H51+ROW()/1000000)</f>
        <v/>
      </c>
    </row>
    <row r="52" customFormat="false" ht="18" hidden="false" customHeight="true" outlineLevel="0" collapsed="false">
      <c r="A52" s="34" t="str">
        <f aca="false">IF(Ativos!$A52="","",Ativos!$A52)</f>
        <v/>
      </c>
      <c r="B52" s="35" t="str">
        <f aca="false">IF($A52="","",Ativos!$B52)</f>
        <v/>
      </c>
      <c r="C52" s="35" t="str">
        <f aca="false">IF($A52="","",Ativos!$E52)</f>
        <v/>
      </c>
      <c r="D52" s="35" t="str">
        <f aca="false">IF($A52="","",Ativos!$I52)</f>
        <v/>
      </c>
      <c r="E52" s="36" t="str">
        <f aca="false">IF($A52="","",MAX(Parâmetros!$C$4-Parâmetros!$C$5,N(Ativos!$G52)))</f>
        <v/>
      </c>
      <c r="F52" s="37" t="str">
        <f aca="false">IF($A52="","",MAX(0,(Parâmetros!$C$4-$E52)*24))</f>
        <v/>
      </c>
      <c r="G52" s="37" t="str">
        <f aca="false">IF($A52="","",SUMIF(Paradas!$A$3:$A$302,$A52,Paradas!$I$3:$I$302))</f>
        <v/>
      </c>
      <c r="H52" s="38" t="str">
        <f aca="false">IF($A52="","",IF($F52&lt;=0,100,MAX(0,MIN(100,(1-$G52/$F52)*100))))</f>
        <v/>
      </c>
      <c r="I52" s="39" t="str">
        <f aca="false">IF($A52="","",SUMIF(Paradas!$A$3:$A$302,$A52,Paradas!$J$3:$J$302))</f>
        <v/>
      </c>
      <c r="J52" s="40" t="str">
        <f aca="false">IF($A52="","",IF(OR($I52=0,($F52-$G52)&lt;=0),"",($F52-$G52)/$I52))</f>
        <v/>
      </c>
      <c r="K52" s="39" t="str">
        <f aca="false">IF($A52="","",COUNTIFS(Paradas!$A$3:$A$302,$A52,Paradas!$K$3:$K$302,"&gt;0"))</f>
        <v/>
      </c>
      <c r="L52" s="40" t="str">
        <f aca="false">IF($A52="","",IF($K52=0,"",SUMIF(Paradas!$A$3:$A$302,$A52,Paradas!$K$3:$K$302)/$K52))</f>
        <v/>
      </c>
      <c r="M52" s="39" t="str">
        <f aca="false">IF($A52="","",COUNTIFS(Manutenções!$A$3:$A$302,$A52,Manutenções!$E$3:$E$302,"Aberta"))</f>
        <v/>
      </c>
      <c r="N52" s="39" t="str">
        <f aca="false">IF($A52="","",COUNTIFS(Manutenções!$A$3:$A$302,$A52,Manutenções!$H$3:$H$302,"Atrasada"))</f>
        <v/>
      </c>
      <c r="O52" s="36" t="str">
        <f aca="false">IF($A52="","",IF($M52=0,"Nenhuma agendada",100000-SUMPRODUCT(MAX((Manutenções!$A$3:$A$302=$A52)*(Manutenções!$E$3:$E$302="Aberta")*(100000-Manutenções!$B$3:$B$302)))))</f>
        <v/>
      </c>
      <c r="P52" s="39" t="str">
        <f aca="false">IF($A52="","",COUNTIFS(Documentos!$A$3:$A$152,$A52,Documentos!$E$3:$E$152,"Vencido"))</f>
        <v/>
      </c>
      <c r="Q52" s="41" t="str">
        <f aca="false">IF($A52="","",$H52+ROW()/1000000)</f>
        <v/>
      </c>
    </row>
    <row r="53" customFormat="false" ht="18" hidden="false" customHeight="true" outlineLevel="0" collapsed="false">
      <c r="A53" s="34" t="str">
        <f aca="false">IF(Ativos!$A53="","",Ativos!$A53)</f>
        <v/>
      </c>
      <c r="B53" s="35" t="str">
        <f aca="false">IF($A53="","",Ativos!$B53)</f>
        <v/>
      </c>
      <c r="C53" s="35" t="str">
        <f aca="false">IF($A53="","",Ativos!$E53)</f>
        <v/>
      </c>
      <c r="D53" s="35" t="str">
        <f aca="false">IF($A53="","",Ativos!$I53)</f>
        <v/>
      </c>
      <c r="E53" s="36" t="str">
        <f aca="false">IF($A53="","",MAX(Parâmetros!$C$4-Parâmetros!$C$5,N(Ativos!$G53)))</f>
        <v/>
      </c>
      <c r="F53" s="37" t="str">
        <f aca="false">IF($A53="","",MAX(0,(Parâmetros!$C$4-$E53)*24))</f>
        <v/>
      </c>
      <c r="G53" s="37" t="str">
        <f aca="false">IF($A53="","",SUMIF(Paradas!$A$3:$A$302,$A53,Paradas!$I$3:$I$302))</f>
        <v/>
      </c>
      <c r="H53" s="38" t="str">
        <f aca="false">IF($A53="","",IF($F53&lt;=0,100,MAX(0,MIN(100,(1-$G53/$F53)*100))))</f>
        <v/>
      </c>
      <c r="I53" s="39" t="str">
        <f aca="false">IF($A53="","",SUMIF(Paradas!$A$3:$A$302,$A53,Paradas!$J$3:$J$302))</f>
        <v/>
      </c>
      <c r="J53" s="40" t="str">
        <f aca="false">IF($A53="","",IF(OR($I53=0,($F53-$G53)&lt;=0),"",($F53-$G53)/$I53))</f>
        <v/>
      </c>
      <c r="K53" s="39" t="str">
        <f aca="false">IF($A53="","",COUNTIFS(Paradas!$A$3:$A$302,$A53,Paradas!$K$3:$K$302,"&gt;0"))</f>
        <v/>
      </c>
      <c r="L53" s="40" t="str">
        <f aca="false">IF($A53="","",IF($K53=0,"",SUMIF(Paradas!$A$3:$A$302,$A53,Paradas!$K$3:$K$302)/$K53))</f>
        <v/>
      </c>
      <c r="M53" s="39" t="str">
        <f aca="false">IF($A53="","",COUNTIFS(Manutenções!$A$3:$A$302,$A53,Manutenções!$E$3:$E$302,"Aberta"))</f>
        <v/>
      </c>
      <c r="N53" s="39" t="str">
        <f aca="false">IF($A53="","",COUNTIFS(Manutenções!$A$3:$A$302,$A53,Manutenções!$H$3:$H$302,"Atrasada"))</f>
        <v/>
      </c>
      <c r="O53" s="36" t="str">
        <f aca="false">IF($A53="","",IF($M53=0,"Nenhuma agendada",100000-SUMPRODUCT(MAX((Manutenções!$A$3:$A$302=$A53)*(Manutenções!$E$3:$E$302="Aberta")*(100000-Manutenções!$B$3:$B$302)))))</f>
        <v/>
      </c>
      <c r="P53" s="39" t="str">
        <f aca="false">IF($A53="","",COUNTIFS(Documentos!$A$3:$A$152,$A53,Documentos!$E$3:$E$152,"Vencido"))</f>
        <v/>
      </c>
      <c r="Q53" s="41" t="str">
        <f aca="false">IF($A53="","",$H53+ROW()/1000000)</f>
        <v/>
      </c>
    </row>
    <row r="54" customFormat="false" ht="18" hidden="false" customHeight="true" outlineLevel="0" collapsed="false">
      <c r="A54" s="34" t="str">
        <f aca="false">IF(Ativos!$A54="","",Ativos!$A54)</f>
        <v/>
      </c>
      <c r="B54" s="35" t="str">
        <f aca="false">IF($A54="","",Ativos!$B54)</f>
        <v/>
      </c>
      <c r="C54" s="35" t="str">
        <f aca="false">IF($A54="","",Ativos!$E54)</f>
        <v/>
      </c>
      <c r="D54" s="35" t="str">
        <f aca="false">IF($A54="","",Ativos!$I54)</f>
        <v/>
      </c>
      <c r="E54" s="36" t="str">
        <f aca="false">IF($A54="","",MAX(Parâmetros!$C$4-Parâmetros!$C$5,N(Ativos!$G54)))</f>
        <v/>
      </c>
      <c r="F54" s="37" t="str">
        <f aca="false">IF($A54="","",MAX(0,(Parâmetros!$C$4-$E54)*24))</f>
        <v/>
      </c>
      <c r="G54" s="37" t="str">
        <f aca="false">IF($A54="","",SUMIF(Paradas!$A$3:$A$302,$A54,Paradas!$I$3:$I$302))</f>
        <v/>
      </c>
      <c r="H54" s="38" t="str">
        <f aca="false">IF($A54="","",IF($F54&lt;=0,100,MAX(0,MIN(100,(1-$G54/$F54)*100))))</f>
        <v/>
      </c>
      <c r="I54" s="39" t="str">
        <f aca="false">IF($A54="","",SUMIF(Paradas!$A$3:$A$302,$A54,Paradas!$J$3:$J$302))</f>
        <v/>
      </c>
      <c r="J54" s="40" t="str">
        <f aca="false">IF($A54="","",IF(OR($I54=0,($F54-$G54)&lt;=0),"",($F54-$G54)/$I54))</f>
        <v/>
      </c>
      <c r="K54" s="39" t="str">
        <f aca="false">IF($A54="","",COUNTIFS(Paradas!$A$3:$A$302,$A54,Paradas!$K$3:$K$302,"&gt;0"))</f>
        <v/>
      </c>
      <c r="L54" s="40" t="str">
        <f aca="false">IF($A54="","",IF($K54=0,"",SUMIF(Paradas!$A$3:$A$302,$A54,Paradas!$K$3:$K$302)/$K54))</f>
        <v/>
      </c>
      <c r="M54" s="39" t="str">
        <f aca="false">IF($A54="","",COUNTIFS(Manutenções!$A$3:$A$302,$A54,Manutenções!$E$3:$E$302,"Aberta"))</f>
        <v/>
      </c>
      <c r="N54" s="39" t="str">
        <f aca="false">IF($A54="","",COUNTIFS(Manutenções!$A$3:$A$302,$A54,Manutenções!$H$3:$H$302,"Atrasada"))</f>
        <v/>
      </c>
      <c r="O54" s="36" t="str">
        <f aca="false">IF($A54="","",IF($M54=0,"Nenhuma agendada",100000-SUMPRODUCT(MAX((Manutenções!$A$3:$A$302=$A54)*(Manutenções!$E$3:$E$302="Aberta")*(100000-Manutenções!$B$3:$B$302)))))</f>
        <v/>
      </c>
      <c r="P54" s="39" t="str">
        <f aca="false">IF($A54="","",COUNTIFS(Documentos!$A$3:$A$152,$A54,Documentos!$E$3:$E$152,"Vencido"))</f>
        <v/>
      </c>
      <c r="Q54" s="41" t="str">
        <f aca="false">IF($A54="","",$H54+ROW()/1000000)</f>
        <v/>
      </c>
    </row>
    <row r="55" customFormat="false" ht="18" hidden="false" customHeight="true" outlineLevel="0" collapsed="false">
      <c r="A55" s="34" t="str">
        <f aca="false">IF(Ativos!$A55="","",Ativos!$A55)</f>
        <v/>
      </c>
      <c r="B55" s="35" t="str">
        <f aca="false">IF($A55="","",Ativos!$B55)</f>
        <v/>
      </c>
      <c r="C55" s="35" t="str">
        <f aca="false">IF($A55="","",Ativos!$E55)</f>
        <v/>
      </c>
      <c r="D55" s="35" t="str">
        <f aca="false">IF($A55="","",Ativos!$I55)</f>
        <v/>
      </c>
      <c r="E55" s="36" t="str">
        <f aca="false">IF($A55="","",MAX(Parâmetros!$C$4-Parâmetros!$C$5,N(Ativos!$G55)))</f>
        <v/>
      </c>
      <c r="F55" s="37" t="str">
        <f aca="false">IF($A55="","",MAX(0,(Parâmetros!$C$4-$E55)*24))</f>
        <v/>
      </c>
      <c r="G55" s="37" t="str">
        <f aca="false">IF($A55="","",SUMIF(Paradas!$A$3:$A$302,$A55,Paradas!$I$3:$I$302))</f>
        <v/>
      </c>
      <c r="H55" s="38" t="str">
        <f aca="false">IF($A55="","",IF($F55&lt;=0,100,MAX(0,MIN(100,(1-$G55/$F55)*100))))</f>
        <v/>
      </c>
      <c r="I55" s="39" t="str">
        <f aca="false">IF($A55="","",SUMIF(Paradas!$A$3:$A$302,$A55,Paradas!$J$3:$J$302))</f>
        <v/>
      </c>
      <c r="J55" s="40" t="str">
        <f aca="false">IF($A55="","",IF(OR($I55=0,($F55-$G55)&lt;=0),"",($F55-$G55)/$I55))</f>
        <v/>
      </c>
      <c r="K55" s="39" t="str">
        <f aca="false">IF($A55="","",COUNTIFS(Paradas!$A$3:$A$302,$A55,Paradas!$K$3:$K$302,"&gt;0"))</f>
        <v/>
      </c>
      <c r="L55" s="40" t="str">
        <f aca="false">IF($A55="","",IF($K55=0,"",SUMIF(Paradas!$A$3:$A$302,$A55,Paradas!$K$3:$K$302)/$K55))</f>
        <v/>
      </c>
      <c r="M55" s="39" t="str">
        <f aca="false">IF($A55="","",COUNTIFS(Manutenções!$A$3:$A$302,$A55,Manutenções!$E$3:$E$302,"Aberta"))</f>
        <v/>
      </c>
      <c r="N55" s="39" t="str">
        <f aca="false">IF($A55="","",COUNTIFS(Manutenções!$A$3:$A$302,$A55,Manutenções!$H$3:$H$302,"Atrasada"))</f>
        <v/>
      </c>
      <c r="O55" s="36" t="str">
        <f aca="false">IF($A55="","",IF($M55=0,"Nenhuma agendada",100000-SUMPRODUCT(MAX((Manutenções!$A$3:$A$302=$A55)*(Manutenções!$E$3:$E$302="Aberta")*(100000-Manutenções!$B$3:$B$302)))))</f>
        <v/>
      </c>
      <c r="P55" s="39" t="str">
        <f aca="false">IF($A55="","",COUNTIFS(Documentos!$A$3:$A$152,$A55,Documentos!$E$3:$E$152,"Vencido"))</f>
        <v/>
      </c>
      <c r="Q55" s="41" t="str">
        <f aca="false">IF($A55="","",$H55+ROW()/1000000)</f>
        <v/>
      </c>
    </row>
    <row r="56" customFormat="false" ht="18" hidden="false" customHeight="true" outlineLevel="0" collapsed="false">
      <c r="A56" s="34" t="str">
        <f aca="false">IF(Ativos!$A56="","",Ativos!$A56)</f>
        <v/>
      </c>
      <c r="B56" s="35" t="str">
        <f aca="false">IF($A56="","",Ativos!$B56)</f>
        <v/>
      </c>
      <c r="C56" s="35" t="str">
        <f aca="false">IF($A56="","",Ativos!$E56)</f>
        <v/>
      </c>
      <c r="D56" s="35" t="str">
        <f aca="false">IF($A56="","",Ativos!$I56)</f>
        <v/>
      </c>
      <c r="E56" s="36" t="str">
        <f aca="false">IF($A56="","",MAX(Parâmetros!$C$4-Parâmetros!$C$5,N(Ativos!$G56)))</f>
        <v/>
      </c>
      <c r="F56" s="37" t="str">
        <f aca="false">IF($A56="","",MAX(0,(Parâmetros!$C$4-$E56)*24))</f>
        <v/>
      </c>
      <c r="G56" s="37" t="str">
        <f aca="false">IF($A56="","",SUMIF(Paradas!$A$3:$A$302,$A56,Paradas!$I$3:$I$302))</f>
        <v/>
      </c>
      <c r="H56" s="38" t="str">
        <f aca="false">IF($A56="","",IF($F56&lt;=0,100,MAX(0,MIN(100,(1-$G56/$F56)*100))))</f>
        <v/>
      </c>
      <c r="I56" s="39" t="str">
        <f aca="false">IF($A56="","",SUMIF(Paradas!$A$3:$A$302,$A56,Paradas!$J$3:$J$302))</f>
        <v/>
      </c>
      <c r="J56" s="40" t="str">
        <f aca="false">IF($A56="","",IF(OR($I56=0,($F56-$G56)&lt;=0),"",($F56-$G56)/$I56))</f>
        <v/>
      </c>
      <c r="K56" s="39" t="str">
        <f aca="false">IF($A56="","",COUNTIFS(Paradas!$A$3:$A$302,$A56,Paradas!$K$3:$K$302,"&gt;0"))</f>
        <v/>
      </c>
      <c r="L56" s="40" t="str">
        <f aca="false">IF($A56="","",IF($K56=0,"",SUMIF(Paradas!$A$3:$A$302,$A56,Paradas!$K$3:$K$302)/$K56))</f>
        <v/>
      </c>
      <c r="M56" s="39" t="str">
        <f aca="false">IF($A56="","",COUNTIFS(Manutenções!$A$3:$A$302,$A56,Manutenções!$E$3:$E$302,"Aberta"))</f>
        <v/>
      </c>
      <c r="N56" s="39" t="str">
        <f aca="false">IF($A56="","",COUNTIFS(Manutenções!$A$3:$A$302,$A56,Manutenções!$H$3:$H$302,"Atrasada"))</f>
        <v/>
      </c>
      <c r="O56" s="36" t="str">
        <f aca="false">IF($A56="","",IF($M56=0,"Nenhuma agendada",100000-SUMPRODUCT(MAX((Manutenções!$A$3:$A$302=$A56)*(Manutenções!$E$3:$E$302="Aberta")*(100000-Manutenções!$B$3:$B$302)))))</f>
        <v/>
      </c>
      <c r="P56" s="39" t="str">
        <f aca="false">IF($A56="","",COUNTIFS(Documentos!$A$3:$A$152,$A56,Documentos!$E$3:$E$152,"Vencido"))</f>
        <v/>
      </c>
      <c r="Q56" s="41" t="str">
        <f aca="false">IF($A56="","",$H56+ROW()/1000000)</f>
        <v/>
      </c>
    </row>
    <row r="57" customFormat="false" ht="18" hidden="false" customHeight="true" outlineLevel="0" collapsed="false">
      <c r="A57" s="34" t="str">
        <f aca="false">IF(Ativos!$A57="","",Ativos!$A57)</f>
        <v/>
      </c>
      <c r="B57" s="35" t="str">
        <f aca="false">IF($A57="","",Ativos!$B57)</f>
        <v/>
      </c>
      <c r="C57" s="35" t="str">
        <f aca="false">IF($A57="","",Ativos!$E57)</f>
        <v/>
      </c>
      <c r="D57" s="35" t="str">
        <f aca="false">IF($A57="","",Ativos!$I57)</f>
        <v/>
      </c>
      <c r="E57" s="36" t="str">
        <f aca="false">IF($A57="","",MAX(Parâmetros!$C$4-Parâmetros!$C$5,N(Ativos!$G57)))</f>
        <v/>
      </c>
      <c r="F57" s="37" t="str">
        <f aca="false">IF($A57="","",MAX(0,(Parâmetros!$C$4-$E57)*24))</f>
        <v/>
      </c>
      <c r="G57" s="37" t="str">
        <f aca="false">IF($A57="","",SUMIF(Paradas!$A$3:$A$302,$A57,Paradas!$I$3:$I$302))</f>
        <v/>
      </c>
      <c r="H57" s="38" t="str">
        <f aca="false">IF($A57="","",IF($F57&lt;=0,100,MAX(0,MIN(100,(1-$G57/$F57)*100))))</f>
        <v/>
      </c>
      <c r="I57" s="39" t="str">
        <f aca="false">IF($A57="","",SUMIF(Paradas!$A$3:$A$302,$A57,Paradas!$J$3:$J$302))</f>
        <v/>
      </c>
      <c r="J57" s="40" t="str">
        <f aca="false">IF($A57="","",IF(OR($I57=0,($F57-$G57)&lt;=0),"",($F57-$G57)/$I57))</f>
        <v/>
      </c>
      <c r="K57" s="39" t="str">
        <f aca="false">IF($A57="","",COUNTIFS(Paradas!$A$3:$A$302,$A57,Paradas!$K$3:$K$302,"&gt;0"))</f>
        <v/>
      </c>
      <c r="L57" s="40" t="str">
        <f aca="false">IF($A57="","",IF($K57=0,"",SUMIF(Paradas!$A$3:$A$302,$A57,Paradas!$K$3:$K$302)/$K57))</f>
        <v/>
      </c>
      <c r="M57" s="39" t="str">
        <f aca="false">IF($A57="","",COUNTIFS(Manutenções!$A$3:$A$302,$A57,Manutenções!$E$3:$E$302,"Aberta"))</f>
        <v/>
      </c>
      <c r="N57" s="39" t="str">
        <f aca="false">IF($A57="","",COUNTIFS(Manutenções!$A$3:$A$302,$A57,Manutenções!$H$3:$H$302,"Atrasada"))</f>
        <v/>
      </c>
      <c r="O57" s="36" t="str">
        <f aca="false">IF($A57="","",IF($M57=0,"Nenhuma agendada",100000-SUMPRODUCT(MAX((Manutenções!$A$3:$A$302=$A57)*(Manutenções!$E$3:$E$302="Aberta")*(100000-Manutenções!$B$3:$B$302)))))</f>
        <v/>
      </c>
      <c r="P57" s="39" t="str">
        <f aca="false">IF($A57="","",COUNTIFS(Documentos!$A$3:$A$152,$A57,Documentos!$E$3:$E$152,"Vencido"))</f>
        <v/>
      </c>
      <c r="Q57" s="41" t="str">
        <f aca="false">IF($A57="","",$H57+ROW()/1000000)</f>
        <v/>
      </c>
    </row>
    <row r="58" customFormat="false" ht="18" hidden="false" customHeight="true" outlineLevel="0" collapsed="false">
      <c r="A58" s="34" t="str">
        <f aca="false">IF(Ativos!$A58="","",Ativos!$A58)</f>
        <v/>
      </c>
      <c r="B58" s="35" t="str">
        <f aca="false">IF($A58="","",Ativos!$B58)</f>
        <v/>
      </c>
      <c r="C58" s="35" t="str">
        <f aca="false">IF($A58="","",Ativos!$E58)</f>
        <v/>
      </c>
      <c r="D58" s="35" t="str">
        <f aca="false">IF($A58="","",Ativos!$I58)</f>
        <v/>
      </c>
      <c r="E58" s="36" t="str">
        <f aca="false">IF($A58="","",MAX(Parâmetros!$C$4-Parâmetros!$C$5,N(Ativos!$G58)))</f>
        <v/>
      </c>
      <c r="F58" s="37" t="str">
        <f aca="false">IF($A58="","",MAX(0,(Parâmetros!$C$4-$E58)*24))</f>
        <v/>
      </c>
      <c r="G58" s="37" t="str">
        <f aca="false">IF($A58="","",SUMIF(Paradas!$A$3:$A$302,$A58,Paradas!$I$3:$I$302))</f>
        <v/>
      </c>
      <c r="H58" s="38" t="str">
        <f aca="false">IF($A58="","",IF($F58&lt;=0,100,MAX(0,MIN(100,(1-$G58/$F58)*100))))</f>
        <v/>
      </c>
      <c r="I58" s="39" t="str">
        <f aca="false">IF($A58="","",SUMIF(Paradas!$A$3:$A$302,$A58,Paradas!$J$3:$J$302))</f>
        <v/>
      </c>
      <c r="J58" s="40" t="str">
        <f aca="false">IF($A58="","",IF(OR($I58=0,($F58-$G58)&lt;=0),"",($F58-$G58)/$I58))</f>
        <v/>
      </c>
      <c r="K58" s="39" t="str">
        <f aca="false">IF($A58="","",COUNTIFS(Paradas!$A$3:$A$302,$A58,Paradas!$K$3:$K$302,"&gt;0"))</f>
        <v/>
      </c>
      <c r="L58" s="40" t="str">
        <f aca="false">IF($A58="","",IF($K58=0,"",SUMIF(Paradas!$A$3:$A$302,$A58,Paradas!$K$3:$K$302)/$K58))</f>
        <v/>
      </c>
      <c r="M58" s="39" t="str">
        <f aca="false">IF($A58="","",COUNTIFS(Manutenções!$A$3:$A$302,$A58,Manutenções!$E$3:$E$302,"Aberta"))</f>
        <v/>
      </c>
      <c r="N58" s="39" t="str">
        <f aca="false">IF($A58="","",COUNTIFS(Manutenções!$A$3:$A$302,$A58,Manutenções!$H$3:$H$302,"Atrasada"))</f>
        <v/>
      </c>
      <c r="O58" s="36" t="str">
        <f aca="false">IF($A58="","",IF($M58=0,"Nenhuma agendada",100000-SUMPRODUCT(MAX((Manutenções!$A$3:$A$302=$A58)*(Manutenções!$E$3:$E$302="Aberta")*(100000-Manutenções!$B$3:$B$302)))))</f>
        <v/>
      </c>
      <c r="P58" s="39" t="str">
        <f aca="false">IF($A58="","",COUNTIFS(Documentos!$A$3:$A$152,$A58,Documentos!$E$3:$E$152,"Vencido"))</f>
        <v/>
      </c>
      <c r="Q58" s="41" t="str">
        <f aca="false">IF($A58="","",$H58+ROW()/1000000)</f>
        <v/>
      </c>
    </row>
    <row r="59" customFormat="false" ht="18" hidden="false" customHeight="true" outlineLevel="0" collapsed="false">
      <c r="A59" s="34" t="str">
        <f aca="false">IF(Ativos!$A59="","",Ativos!$A59)</f>
        <v/>
      </c>
      <c r="B59" s="35" t="str">
        <f aca="false">IF($A59="","",Ativos!$B59)</f>
        <v/>
      </c>
      <c r="C59" s="35" t="str">
        <f aca="false">IF($A59="","",Ativos!$E59)</f>
        <v/>
      </c>
      <c r="D59" s="35" t="str">
        <f aca="false">IF($A59="","",Ativos!$I59)</f>
        <v/>
      </c>
      <c r="E59" s="36" t="str">
        <f aca="false">IF($A59="","",MAX(Parâmetros!$C$4-Parâmetros!$C$5,N(Ativos!$G59)))</f>
        <v/>
      </c>
      <c r="F59" s="37" t="str">
        <f aca="false">IF($A59="","",MAX(0,(Parâmetros!$C$4-$E59)*24))</f>
        <v/>
      </c>
      <c r="G59" s="37" t="str">
        <f aca="false">IF($A59="","",SUMIF(Paradas!$A$3:$A$302,$A59,Paradas!$I$3:$I$302))</f>
        <v/>
      </c>
      <c r="H59" s="38" t="str">
        <f aca="false">IF($A59="","",IF($F59&lt;=0,100,MAX(0,MIN(100,(1-$G59/$F59)*100))))</f>
        <v/>
      </c>
      <c r="I59" s="39" t="str">
        <f aca="false">IF($A59="","",SUMIF(Paradas!$A$3:$A$302,$A59,Paradas!$J$3:$J$302))</f>
        <v/>
      </c>
      <c r="J59" s="40" t="str">
        <f aca="false">IF($A59="","",IF(OR($I59=0,($F59-$G59)&lt;=0),"",($F59-$G59)/$I59))</f>
        <v/>
      </c>
      <c r="K59" s="39" t="str">
        <f aca="false">IF($A59="","",COUNTIFS(Paradas!$A$3:$A$302,$A59,Paradas!$K$3:$K$302,"&gt;0"))</f>
        <v/>
      </c>
      <c r="L59" s="40" t="str">
        <f aca="false">IF($A59="","",IF($K59=0,"",SUMIF(Paradas!$A$3:$A$302,$A59,Paradas!$K$3:$K$302)/$K59))</f>
        <v/>
      </c>
      <c r="M59" s="39" t="str">
        <f aca="false">IF($A59="","",COUNTIFS(Manutenções!$A$3:$A$302,$A59,Manutenções!$E$3:$E$302,"Aberta"))</f>
        <v/>
      </c>
      <c r="N59" s="39" t="str">
        <f aca="false">IF($A59="","",COUNTIFS(Manutenções!$A$3:$A$302,$A59,Manutenções!$H$3:$H$302,"Atrasada"))</f>
        <v/>
      </c>
      <c r="O59" s="36" t="str">
        <f aca="false">IF($A59="","",IF($M59=0,"Nenhuma agendada",100000-SUMPRODUCT(MAX((Manutenções!$A$3:$A$302=$A59)*(Manutenções!$E$3:$E$302="Aberta")*(100000-Manutenções!$B$3:$B$302)))))</f>
        <v/>
      </c>
      <c r="P59" s="39" t="str">
        <f aca="false">IF($A59="","",COUNTIFS(Documentos!$A$3:$A$152,$A59,Documentos!$E$3:$E$152,"Vencido"))</f>
        <v/>
      </c>
      <c r="Q59" s="41" t="str">
        <f aca="false">IF($A59="","",$H59+ROW()/1000000)</f>
        <v/>
      </c>
    </row>
    <row r="60" customFormat="false" ht="18" hidden="false" customHeight="true" outlineLevel="0" collapsed="false">
      <c r="A60" s="34" t="str">
        <f aca="false">IF(Ativos!$A60="","",Ativos!$A60)</f>
        <v/>
      </c>
      <c r="B60" s="35" t="str">
        <f aca="false">IF($A60="","",Ativos!$B60)</f>
        <v/>
      </c>
      <c r="C60" s="35" t="str">
        <f aca="false">IF($A60="","",Ativos!$E60)</f>
        <v/>
      </c>
      <c r="D60" s="35" t="str">
        <f aca="false">IF($A60="","",Ativos!$I60)</f>
        <v/>
      </c>
      <c r="E60" s="36" t="str">
        <f aca="false">IF($A60="","",MAX(Parâmetros!$C$4-Parâmetros!$C$5,N(Ativos!$G60)))</f>
        <v/>
      </c>
      <c r="F60" s="37" t="str">
        <f aca="false">IF($A60="","",MAX(0,(Parâmetros!$C$4-$E60)*24))</f>
        <v/>
      </c>
      <c r="G60" s="37" t="str">
        <f aca="false">IF($A60="","",SUMIF(Paradas!$A$3:$A$302,$A60,Paradas!$I$3:$I$302))</f>
        <v/>
      </c>
      <c r="H60" s="38" t="str">
        <f aca="false">IF($A60="","",IF($F60&lt;=0,100,MAX(0,MIN(100,(1-$G60/$F60)*100))))</f>
        <v/>
      </c>
      <c r="I60" s="39" t="str">
        <f aca="false">IF($A60="","",SUMIF(Paradas!$A$3:$A$302,$A60,Paradas!$J$3:$J$302))</f>
        <v/>
      </c>
      <c r="J60" s="40" t="str">
        <f aca="false">IF($A60="","",IF(OR($I60=0,($F60-$G60)&lt;=0),"",($F60-$G60)/$I60))</f>
        <v/>
      </c>
      <c r="K60" s="39" t="str">
        <f aca="false">IF($A60="","",COUNTIFS(Paradas!$A$3:$A$302,$A60,Paradas!$K$3:$K$302,"&gt;0"))</f>
        <v/>
      </c>
      <c r="L60" s="40" t="str">
        <f aca="false">IF($A60="","",IF($K60=0,"",SUMIF(Paradas!$A$3:$A$302,$A60,Paradas!$K$3:$K$302)/$K60))</f>
        <v/>
      </c>
      <c r="M60" s="39" t="str">
        <f aca="false">IF($A60="","",COUNTIFS(Manutenções!$A$3:$A$302,$A60,Manutenções!$E$3:$E$302,"Aberta"))</f>
        <v/>
      </c>
      <c r="N60" s="39" t="str">
        <f aca="false">IF($A60="","",COUNTIFS(Manutenções!$A$3:$A$302,$A60,Manutenções!$H$3:$H$302,"Atrasada"))</f>
        <v/>
      </c>
      <c r="O60" s="36" t="str">
        <f aca="false">IF($A60="","",IF($M60=0,"Nenhuma agendada",100000-SUMPRODUCT(MAX((Manutenções!$A$3:$A$302=$A60)*(Manutenções!$E$3:$E$302="Aberta")*(100000-Manutenções!$B$3:$B$302)))))</f>
        <v/>
      </c>
      <c r="P60" s="39" t="str">
        <f aca="false">IF($A60="","",COUNTIFS(Documentos!$A$3:$A$152,$A60,Documentos!$E$3:$E$152,"Vencido"))</f>
        <v/>
      </c>
      <c r="Q60" s="41" t="str">
        <f aca="false">IF($A60="","",$H60+ROW()/1000000)</f>
        <v/>
      </c>
    </row>
    <row r="61" customFormat="false" ht="18" hidden="false" customHeight="true" outlineLevel="0" collapsed="false">
      <c r="A61" s="34" t="str">
        <f aca="false">IF(Ativos!$A61="","",Ativos!$A61)</f>
        <v/>
      </c>
      <c r="B61" s="35" t="str">
        <f aca="false">IF($A61="","",Ativos!$B61)</f>
        <v/>
      </c>
      <c r="C61" s="35" t="str">
        <f aca="false">IF($A61="","",Ativos!$E61)</f>
        <v/>
      </c>
      <c r="D61" s="35" t="str">
        <f aca="false">IF($A61="","",Ativos!$I61)</f>
        <v/>
      </c>
      <c r="E61" s="36" t="str">
        <f aca="false">IF($A61="","",MAX(Parâmetros!$C$4-Parâmetros!$C$5,N(Ativos!$G61)))</f>
        <v/>
      </c>
      <c r="F61" s="37" t="str">
        <f aca="false">IF($A61="","",MAX(0,(Parâmetros!$C$4-$E61)*24))</f>
        <v/>
      </c>
      <c r="G61" s="37" t="str">
        <f aca="false">IF($A61="","",SUMIF(Paradas!$A$3:$A$302,$A61,Paradas!$I$3:$I$302))</f>
        <v/>
      </c>
      <c r="H61" s="38" t="str">
        <f aca="false">IF($A61="","",IF($F61&lt;=0,100,MAX(0,MIN(100,(1-$G61/$F61)*100))))</f>
        <v/>
      </c>
      <c r="I61" s="39" t="str">
        <f aca="false">IF($A61="","",SUMIF(Paradas!$A$3:$A$302,$A61,Paradas!$J$3:$J$302))</f>
        <v/>
      </c>
      <c r="J61" s="40" t="str">
        <f aca="false">IF($A61="","",IF(OR($I61=0,($F61-$G61)&lt;=0),"",($F61-$G61)/$I61))</f>
        <v/>
      </c>
      <c r="K61" s="39" t="str">
        <f aca="false">IF($A61="","",COUNTIFS(Paradas!$A$3:$A$302,$A61,Paradas!$K$3:$K$302,"&gt;0"))</f>
        <v/>
      </c>
      <c r="L61" s="40" t="str">
        <f aca="false">IF($A61="","",IF($K61=0,"",SUMIF(Paradas!$A$3:$A$302,$A61,Paradas!$K$3:$K$302)/$K61))</f>
        <v/>
      </c>
      <c r="M61" s="39" t="str">
        <f aca="false">IF($A61="","",COUNTIFS(Manutenções!$A$3:$A$302,$A61,Manutenções!$E$3:$E$302,"Aberta"))</f>
        <v/>
      </c>
      <c r="N61" s="39" t="str">
        <f aca="false">IF($A61="","",COUNTIFS(Manutenções!$A$3:$A$302,$A61,Manutenções!$H$3:$H$302,"Atrasada"))</f>
        <v/>
      </c>
      <c r="O61" s="36" t="str">
        <f aca="false">IF($A61="","",IF($M61=0,"Nenhuma agendada",100000-SUMPRODUCT(MAX((Manutenções!$A$3:$A$302=$A61)*(Manutenções!$E$3:$E$302="Aberta")*(100000-Manutenções!$B$3:$B$302)))))</f>
        <v/>
      </c>
      <c r="P61" s="39" t="str">
        <f aca="false">IF($A61="","",COUNTIFS(Documentos!$A$3:$A$152,$A61,Documentos!$E$3:$E$152,"Vencido"))</f>
        <v/>
      </c>
      <c r="Q61" s="41" t="str">
        <f aca="false">IF($A61="","",$H61+ROW()/1000000)</f>
        <v/>
      </c>
    </row>
    <row r="62" customFormat="false" ht="18" hidden="false" customHeight="true" outlineLevel="0" collapsed="false">
      <c r="A62" s="34" t="str">
        <f aca="false">IF(Ativos!$A62="","",Ativos!$A62)</f>
        <v/>
      </c>
      <c r="B62" s="35" t="str">
        <f aca="false">IF($A62="","",Ativos!$B62)</f>
        <v/>
      </c>
      <c r="C62" s="35" t="str">
        <f aca="false">IF($A62="","",Ativos!$E62)</f>
        <v/>
      </c>
      <c r="D62" s="35" t="str">
        <f aca="false">IF($A62="","",Ativos!$I62)</f>
        <v/>
      </c>
      <c r="E62" s="36" t="str">
        <f aca="false">IF($A62="","",MAX(Parâmetros!$C$4-Parâmetros!$C$5,N(Ativos!$G62)))</f>
        <v/>
      </c>
      <c r="F62" s="37" t="str">
        <f aca="false">IF($A62="","",MAX(0,(Parâmetros!$C$4-$E62)*24))</f>
        <v/>
      </c>
      <c r="G62" s="37" t="str">
        <f aca="false">IF($A62="","",SUMIF(Paradas!$A$3:$A$302,$A62,Paradas!$I$3:$I$302))</f>
        <v/>
      </c>
      <c r="H62" s="38" t="str">
        <f aca="false">IF($A62="","",IF($F62&lt;=0,100,MAX(0,MIN(100,(1-$G62/$F62)*100))))</f>
        <v/>
      </c>
      <c r="I62" s="39" t="str">
        <f aca="false">IF($A62="","",SUMIF(Paradas!$A$3:$A$302,$A62,Paradas!$J$3:$J$302))</f>
        <v/>
      </c>
      <c r="J62" s="40" t="str">
        <f aca="false">IF($A62="","",IF(OR($I62=0,($F62-$G62)&lt;=0),"",($F62-$G62)/$I62))</f>
        <v/>
      </c>
      <c r="K62" s="39" t="str">
        <f aca="false">IF($A62="","",COUNTIFS(Paradas!$A$3:$A$302,$A62,Paradas!$K$3:$K$302,"&gt;0"))</f>
        <v/>
      </c>
      <c r="L62" s="40" t="str">
        <f aca="false">IF($A62="","",IF($K62=0,"",SUMIF(Paradas!$A$3:$A$302,$A62,Paradas!$K$3:$K$302)/$K62))</f>
        <v/>
      </c>
      <c r="M62" s="39" t="str">
        <f aca="false">IF($A62="","",COUNTIFS(Manutenções!$A$3:$A$302,$A62,Manutenções!$E$3:$E$302,"Aberta"))</f>
        <v/>
      </c>
      <c r="N62" s="39" t="str">
        <f aca="false">IF($A62="","",COUNTIFS(Manutenções!$A$3:$A$302,$A62,Manutenções!$H$3:$H$302,"Atrasada"))</f>
        <v/>
      </c>
      <c r="O62" s="36" t="str">
        <f aca="false">IF($A62="","",IF($M62=0,"Nenhuma agendada",100000-SUMPRODUCT(MAX((Manutenções!$A$3:$A$302=$A62)*(Manutenções!$E$3:$E$302="Aberta")*(100000-Manutenções!$B$3:$B$302)))))</f>
        <v/>
      </c>
      <c r="P62" s="39" t="str">
        <f aca="false">IF($A62="","",COUNTIFS(Documentos!$A$3:$A$152,$A62,Documentos!$E$3:$E$152,"Vencido"))</f>
        <v/>
      </c>
      <c r="Q62" s="41" t="str">
        <f aca="false">IF($A62="","",$H62+ROW()/1000000)</f>
        <v/>
      </c>
    </row>
    <row r="63" customFormat="false" ht="18" hidden="false" customHeight="true" outlineLevel="0" collapsed="false">
      <c r="A63" s="34" t="str">
        <f aca="false">IF(Ativos!$A63="","",Ativos!$A63)</f>
        <v/>
      </c>
      <c r="B63" s="35" t="str">
        <f aca="false">IF($A63="","",Ativos!$B63)</f>
        <v/>
      </c>
      <c r="C63" s="35" t="str">
        <f aca="false">IF($A63="","",Ativos!$E63)</f>
        <v/>
      </c>
      <c r="D63" s="35" t="str">
        <f aca="false">IF($A63="","",Ativos!$I63)</f>
        <v/>
      </c>
      <c r="E63" s="36" t="str">
        <f aca="false">IF($A63="","",MAX(Parâmetros!$C$4-Parâmetros!$C$5,N(Ativos!$G63)))</f>
        <v/>
      </c>
      <c r="F63" s="37" t="str">
        <f aca="false">IF($A63="","",MAX(0,(Parâmetros!$C$4-$E63)*24))</f>
        <v/>
      </c>
      <c r="G63" s="37" t="str">
        <f aca="false">IF($A63="","",SUMIF(Paradas!$A$3:$A$302,$A63,Paradas!$I$3:$I$302))</f>
        <v/>
      </c>
      <c r="H63" s="38" t="str">
        <f aca="false">IF($A63="","",IF($F63&lt;=0,100,MAX(0,MIN(100,(1-$G63/$F63)*100))))</f>
        <v/>
      </c>
      <c r="I63" s="39" t="str">
        <f aca="false">IF($A63="","",SUMIF(Paradas!$A$3:$A$302,$A63,Paradas!$J$3:$J$302))</f>
        <v/>
      </c>
      <c r="J63" s="40" t="str">
        <f aca="false">IF($A63="","",IF(OR($I63=0,($F63-$G63)&lt;=0),"",($F63-$G63)/$I63))</f>
        <v/>
      </c>
      <c r="K63" s="39" t="str">
        <f aca="false">IF($A63="","",COUNTIFS(Paradas!$A$3:$A$302,$A63,Paradas!$K$3:$K$302,"&gt;0"))</f>
        <v/>
      </c>
      <c r="L63" s="40" t="str">
        <f aca="false">IF($A63="","",IF($K63=0,"",SUMIF(Paradas!$A$3:$A$302,$A63,Paradas!$K$3:$K$302)/$K63))</f>
        <v/>
      </c>
      <c r="M63" s="39" t="str">
        <f aca="false">IF($A63="","",COUNTIFS(Manutenções!$A$3:$A$302,$A63,Manutenções!$E$3:$E$302,"Aberta"))</f>
        <v/>
      </c>
      <c r="N63" s="39" t="str">
        <f aca="false">IF($A63="","",COUNTIFS(Manutenções!$A$3:$A$302,$A63,Manutenções!$H$3:$H$302,"Atrasada"))</f>
        <v/>
      </c>
      <c r="O63" s="36" t="str">
        <f aca="false">IF($A63="","",IF($M63=0,"Nenhuma agendada",100000-SUMPRODUCT(MAX((Manutenções!$A$3:$A$302=$A63)*(Manutenções!$E$3:$E$302="Aberta")*(100000-Manutenções!$B$3:$B$302)))))</f>
        <v/>
      </c>
      <c r="P63" s="39" t="str">
        <f aca="false">IF($A63="","",COUNTIFS(Documentos!$A$3:$A$152,$A63,Documentos!$E$3:$E$152,"Vencido"))</f>
        <v/>
      </c>
      <c r="Q63" s="41" t="str">
        <f aca="false">IF($A63="","",$H63+ROW()/1000000)</f>
        <v/>
      </c>
    </row>
    <row r="64" customFormat="false" ht="18" hidden="false" customHeight="true" outlineLevel="0" collapsed="false">
      <c r="A64" s="34" t="str">
        <f aca="false">IF(Ativos!$A64="","",Ativos!$A64)</f>
        <v/>
      </c>
      <c r="B64" s="35" t="str">
        <f aca="false">IF($A64="","",Ativos!$B64)</f>
        <v/>
      </c>
      <c r="C64" s="35" t="str">
        <f aca="false">IF($A64="","",Ativos!$E64)</f>
        <v/>
      </c>
      <c r="D64" s="35" t="str">
        <f aca="false">IF($A64="","",Ativos!$I64)</f>
        <v/>
      </c>
      <c r="E64" s="36" t="str">
        <f aca="false">IF($A64="","",MAX(Parâmetros!$C$4-Parâmetros!$C$5,N(Ativos!$G64)))</f>
        <v/>
      </c>
      <c r="F64" s="37" t="str">
        <f aca="false">IF($A64="","",MAX(0,(Parâmetros!$C$4-$E64)*24))</f>
        <v/>
      </c>
      <c r="G64" s="37" t="str">
        <f aca="false">IF($A64="","",SUMIF(Paradas!$A$3:$A$302,$A64,Paradas!$I$3:$I$302))</f>
        <v/>
      </c>
      <c r="H64" s="38" t="str">
        <f aca="false">IF($A64="","",IF($F64&lt;=0,100,MAX(0,MIN(100,(1-$G64/$F64)*100))))</f>
        <v/>
      </c>
      <c r="I64" s="39" t="str">
        <f aca="false">IF($A64="","",SUMIF(Paradas!$A$3:$A$302,$A64,Paradas!$J$3:$J$302))</f>
        <v/>
      </c>
      <c r="J64" s="40" t="str">
        <f aca="false">IF($A64="","",IF(OR($I64=0,($F64-$G64)&lt;=0),"",($F64-$G64)/$I64))</f>
        <v/>
      </c>
      <c r="K64" s="39" t="str">
        <f aca="false">IF($A64="","",COUNTIFS(Paradas!$A$3:$A$302,$A64,Paradas!$K$3:$K$302,"&gt;0"))</f>
        <v/>
      </c>
      <c r="L64" s="40" t="str">
        <f aca="false">IF($A64="","",IF($K64=0,"",SUMIF(Paradas!$A$3:$A$302,$A64,Paradas!$K$3:$K$302)/$K64))</f>
        <v/>
      </c>
      <c r="M64" s="39" t="str">
        <f aca="false">IF($A64="","",COUNTIFS(Manutenções!$A$3:$A$302,$A64,Manutenções!$E$3:$E$302,"Aberta"))</f>
        <v/>
      </c>
      <c r="N64" s="39" t="str">
        <f aca="false">IF($A64="","",COUNTIFS(Manutenções!$A$3:$A$302,$A64,Manutenções!$H$3:$H$302,"Atrasada"))</f>
        <v/>
      </c>
      <c r="O64" s="36" t="str">
        <f aca="false">IF($A64="","",IF($M64=0,"Nenhuma agendada",100000-SUMPRODUCT(MAX((Manutenções!$A$3:$A$302=$A64)*(Manutenções!$E$3:$E$302="Aberta")*(100000-Manutenções!$B$3:$B$302)))))</f>
        <v/>
      </c>
      <c r="P64" s="39" t="str">
        <f aca="false">IF($A64="","",COUNTIFS(Documentos!$A$3:$A$152,$A64,Documentos!$E$3:$E$152,"Vencido"))</f>
        <v/>
      </c>
      <c r="Q64" s="41" t="str">
        <f aca="false">IF($A64="","",$H64+ROW()/1000000)</f>
        <v/>
      </c>
    </row>
    <row r="65" customFormat="false" ht="18" hidden="false" customHeight="true" outlineLevel="0" collapsed="false">
      <c r="A65" s="34" t="str">
        <f aca="false">IF(Ativos!$A65="","",Ativos!$A65)</f>
        <v/>
      </c>
      <c r="B65" s="35" t="str">
        <f aca="false">IF($A65="","",Ativos!$B65)</f>
        <v/>
      </c>
      <c r="C65" s="35" t="str">
        <f aca="false">IF($A65="","",Ativos!$E65)</f>
        <v/>
      </c>
      <c r="D65" s="35" t="str">
        <f aca="false">IF($A65="","",Ativos!$I65)</f>
        <v/>
      </c>
      <c r="E65" s="36" t="str">
        <f aca="false">IF($A65="","",MAX(Parâmetros!$C$4-Parâmetros!$C$5,N(Ativos!$G65)))</f>
        <v/>
      </c>
      <c r="F65" s="37" t="str">
        <f aca="false">IF($A65="","",MAX(0,(Parâmetros!$C$4-$E65)*24))</f>
        <v/>
      </c>
      <c r="G65" s="37" t="str">
        <f aca="false">IF($A65="","",SUMIF(Paradas!$A$3:$A$302,$A65,Paradas!$I$3:$I$302))</f>
        <v/>
      </c>
      <c r="H65" s="38" t="str">
        <f aca="false">IF($A65="","",IF($F65&lt;=0,100,MAX(0,MIN(100,(1-$G65/$F65)*100))))</f>
        <v/>
      </c>
      <c r="I65" s="39" t="str">
        <f aca="false">IF($A65="","",SUMIF(Paradas!$A$3:$A$302,$A65,Paradas!$J$3:$J$302))</f>
        <v/>
      </c>
      <c r="J65" s="40" t="str">
        <f aca="false">IF($A65="","",IF(OR($I65=0,($F65-$G65)&lt;=0),"",($F65-$G65)/$I65))</f>
        <v/>
      </c>
      <c r="K65" s="39" t="str">
        <f aca="false">IF($A65="","",COUNTIFS(Paradas!$A$3:$A$302,$A65,Paradas!$K$3:$K$302,"&gt;0"))</f>
        <v/>
      </c>
      <c r="L65" s="40" t="str">
        <f aca="false">IF($A65="","",IF($K65=0,"",SUMIF(Paradas!$A$3:$A$302,$A65,Paradas!$K$3:$K$302)/$K65))</f>
        <v/>
      </c>
      <c r="M65" s="39" t="str">
        <f aca="false">IF($A65="","",COUNTIFS(Manutenções!$A$3:$A$302,$A65,Manutenções!$E$3:$E$302,"Aberta"))</f>
        <v/>
      </c>
      <c r="N65" s="39" t="str">
        <f aca="false">IF($A65="","",COUNTIFS(Manutenções!$A$3:$A$302,$A65,Manutenções!$H$3:$H$302,"Atrasada"))</f>
        <v/>
      </c>
      <c r="O65" s="36" t="str">
        <f aca="false">IF($A65="","",IF($M65=0,"Nenhuma agendada",100000-SUMPRODUCT(MAX((Manutenções!$A$3:$A$302=$A65)*(Manutenções!$E$3:$E$302="Aberta")*(100000-Manutenções!$B$3:$B$302)))))</f>
        <v/>
      </c>
      <c r="P65" s="39" t="str">
        <f aca="false">IF($A65="","",COUNTIFS(Documentos!$A$3:$A$152,$A65,Documentos!$E$3:$E$152,"Vencido"))</f>
        <v/>
      </c>
      <c r="Q65" s="41" t="str">
        <f aca="false">IF($A65="","",$H65+ROW()/1000000)</f>
        <v/>
      </c>
    </row>
    <row r="66" customFormat="false" ht="18" hidden="false" customHeight="true" outlineLevel="0" collapsed="false">
      <c r="A66" s="34" t="str">
        <f aca="false">IF(Ativos!$A66="","",Ativos!$A66)</f>
        <v/>
      </c>
      <c r="B66" s="35" t="str">
        <f aca="false">IF($A66="","",Ativos!$B66)</f>
        <v/>
      </c>
      <c r="C66" s="35" t="str">
        <f aca="false">IF($A66="","",Ativos!$E66)</f>
        <v/>
      </c>
      <c r="D66" s="35" t="str">
        <f aca="false">IF($A66="","",Ativos!$I66)</f>
        <v/>
      </c>
      <c r="E66" s="36" t="str">
        <f aca="false">IF($A66="","",MAX(Parâmetros!$C$4-Parâmetros!$C$5,N(Ativos!$G66)))</f>
        <v/>
      </c>
      <c r="F66" s="37" t="str">
        <f aca="false">IF($A66="","",MAX(0,(Parâmetros!$C$4-$E66)*24))</f>
        <v/>
      </c>
      <c r="G66" s="37" t="str">
        <f aca="false">IF($A66="","",SUMIF(Paradas!$A$3:$A$302,$A66,Paradas!$I$3:$I$302))</f>
        <v/>
      </c>
      <c r="H66" s="38" t="str">
        <f aca="false">IF($A66="","",IF($F66&lt;=0,100,MAX(0,MIN(100,(1-$G66/$F66)*100))))</f>
        <v/>
      </c>
      <c r="I66" s="39" t="str">
        <f aca="false">IF($A66="","",SUMIF(Paradas!$A$3:$A$302,$A66,Paradas!$J$3:$J$302))</f>
        <v/>
      </c>
      <c r="J66" s="40" t="str">
        <f aca="false">IF($A66="","",IF(OR($I66=0,($F66-$G66)&lt;=0),"",($F66-$G66)/$I66))</f>
        <v/>
      </c>
      <c r="K66" s="39" t="str">
        <f aca="false">IF($A66="","",COUNTIFS(Paradas!$A$3:$A$302,$A66,Paradas!$K$3:$K$302,"&gt;0"))</f>
        <v/>
      </c>
      <c r="L66" s="40" t="str">
        <f aca="false">IF($A66="","",IF($K66=0,"",SUMIF(Paradas!$A$3:$A$302,$A66,Paradas!$K$3:$K$302)/$K66))</f>
        <v/>
      </c>
      <c r="M66" s="39" t="str">
        <f aca="false">IF($A66="","",COUNTIFS(Manutenções!$A$3:$A$302,$A66,Manutenções!$E$3:$E$302,"Aberta"))</f>
        <v/>
      </c>
      <c r="N66" s="39" t="str">
        <f aca="false">IF($A66="","",COUNTIFS(Manutenções!$A$3:$A$302,$A66,Manutenções!$H$3:$H$302,"Atrasada"))</f>
        <v/>
      </c>
      <c r="O66" s="36" t="str">
        <f aca="false">IF($A66="","",IF($M66=0,"Nenhuma agendada",100000-SUMPRODUCT(MAX((Manutenções!$A$3:$A$302=$A66)*(Manutenções!$E$3:$E$302="Aberta")*(100000-Manutenções!$B$3:$B$302)))))</f>
        <v/>
      </c>
      <c r="P66" s="39" t="str">
        <f aca="false">IF($A66="","",COUNTIFS(Documentos!$A$3:$A$152,$A66,Documentos!$E$3:$E$152,"Vencido"))</f>
        <v/>
      </c>
      <c r="Q66" s="41" t="str">
        <f aca="false">IF($A66="","",$H66+ROW()/1000000)</f>
        <v/>
      </c>
    </row>
    <row r="67" customFormat="false" ht="18" hidden="false" customHeight="true" outlineLevel="0" collapsed="false">
      <c r="A67" s="34" t="str">
        <f aca="false">IF(Ativos!$A67="","",Ativos!$A67)</f>
        <v/>
      </c>
      <c r="B67" s="35" t="str">
        <f aca="false">IF($A67="","",Ativos!$B67)</f>
        <v/>
      </c>
      <c r="C67" s="35" t="str">
        <f aca="false">IF($A67="","",Ativos!$E67)</f>
        <v/>
      </c>
      <c r="D67" s="35" t="str">
        <f aca="false">IF($A67="","",Ativos!$I67)</f>
        <v/>
      </c>
      <c r="E67" s="36" t="str">
        <f aca="false">IF($A67="","",MAX(Parâmetros!$C$4-Parâmetros!$C$5,N(Ativos!$G67)))</f>
        <v/>
      </c>
      <c r="F67" s="37" t="str">
        <f aca="false">IF($A67="","",MAX(0,(Parâmetros!$C$4-$E67)*24))</f>
        <v/>
      </c>
      <c r="G67" s="37" t="str">
        <f aca="false">IF($A67="","",SUMIF(Paradas!$A$3:$A$302,$A67,Paradas!$I$3:$I$302))</f>
        <v/>
      </c>
      <c r="H67" s="38" t="str">
        <f aca="false">IF($A67="","",IF($F67&lt;=0,100,MAX(0,MIN(100,(1-$G67/$F67)*100))))</f>
        <v/>
      </c>
      <c r="I67" s="39" t="str">
        <f aca="false">IF($A67="","",SUMIF(Paradas!$A$3:$A$302,$A67,Paradas!$J$3:$J$302))</f>
        <v/>
      </c>
      <c r="J67" s="40" t="str">
        <f aca="false">IF($A67="","",IF(OR($I67=0,($F67-$G67)&lt;=0),"",($F67-$G67)/$I67))</f>
        <v/>
      </c>
      <c r="K67" s="39" t="str">
        <f aca="false">IF($A67="","",COUNTIFS(Paradas!$A$3:$A$302,$A67,Paradas!$K$3:$K$302,"&gt;0"))</f>
        <v/>
      </c>
      <c r="L67" s="40" t="str">
        <f aca="false">IF($A67="","",IF($K67=0,"",SUMIF(Paradas!$A$3:$A$302,$A67,Paradas!$K$3:$K$302)/$K67))</f>
        <v/>
      </c>
      <c r="M67" s="39" t="str">
        <f aca="false">IF($A67="","",COUNTIFS(Manutenções!$A$3:$A$302,$A67,Manutenções!$E$3:$E$302,"Aberta"))</f>
        <v/>
      </c>
      <c r="N67" s="39" t="str">
        <f aca="false">IF($A67="","",COUNTIFS(Manutenções!$A$3:$A$302,$A67,Manutenções!$H$3:$H$302,"Atrasada"))</f>
        <v/>
      </c>
      <c r="O67" s="36" t="str">
        <f aca="false">IF($A67="","",IF($M67=0,"Nenhuma agendada",100000-SUMPRODUCT(MAX((Manutenções!$A$3:$A$302=$A67)*(Manutenções!$E$3:$E$302="Aberta")*(100000-Manutenções!$B$3:$B$302)))))</f>
        <v/>
      </c>
      <c r="P67" s="39" t="str">
        <f aca="false">IF($A67="","",COUNTIFS(Documentos!$A$3:$A$152,$A67,Documentos!$E$3:$E$152,"Vencido"))</f>
        <v/>
      </c>
      <c r="Q67" s="41" t="str">
        <f aca="false">IF($A67="","",$H67+ROW()/1000000)</f>
        <v/>
      </c>
    </row>
    <row r="68" customFormat="false" ht="18" hidden="false" customHeight="true" outlineLevel="0" collapsed="false">
      <c r="A68" s="34" t="str">
        <f aca="false">IF(Ativos!$A68="","",Ativos!$A68)</f>
        <v/>
      </c>
      <c r="B68" s="35" t="str">
        <f aca="false">IF($A68="","",Ativos!$B68)</f>
        <v/>
      </c>
      <c r="C68" s="35" t="str">
        <f aca="false">IF($A68="","",Ativos!$E68)</f>
        <v/>
      </c>
      <c r="D68" s="35" t="str">
        <f aca="false">IF($A68="","",Ativos!$I68)</f>
        <v/>
      </c>
      <c r="E68" s="36" t="str">
        <f aca="false">IF($A68="","",MAX(Parâmetros!$C$4-Parâmetros!$C$5,N(Ativos!$G68)))</f>
        <v/>
      </c>
      <c r="F68" s="37" t="str">
        <f aca="false">IF($A68="","",MAX(0,(Parâmetros!$C$4-$E68)*24))</f>
        <v/>
      </c>
      <c r="G68" s="37" t="str">
        <f aca="false">IF($A68="","",SUMIF(Paradas!$A$3:$A$302,$A68,Paradas!$I$3:$I$302))</f>
        <v/>
      </c>
      <c r="H68" s="38" t="str">
        <f aca="false">IF($A68="","",IF($F68&lt;=0,100,MAX(0,MIN(100,(1-$G68/$F68)*100))))</f>
        <v/>
      </c>
      <c r="I68" s="39" t="str">
        <f aca="false">IF($A68="","",SUMIF(Paradas!$A$3:$A$302,$A68,Paradas!$J$3:$J$302))</f>
        <v/>
      </c>
      <c r="J68" s="40" t="str">
        <f aca="false">IF($A68="","",IF(OR($I68=0,($F68-$G68)&lt;=0),"",($F68-$G68)/$I68))</f>
        <v/>
      </c>
      <c r="K68" s="39" t="str">
        <f aca="false">IF($A68="","",COUNTIFS(Paradas!$A$3:$A$302,$A68,Paradas!$K$3:$K$302,"&gt;0"))</f>
        <v/>
      </c>
      <c r="L68" s="40" t="str">
        <f aca="false">IF($A68="","",IF($K68=0,"",SUMIF(Paradas!$A$3:$A$302,$A68,Paradas!$K$3:$K$302)/$K68))</f>
        <v/>
      </c>
      <c r="M68" s="39" t="str">
        <f aca="false">IF($A68="","",COUNTIFS(Manutenções!$A$3:$A$302,$A68,Manutenções!$E$3:$E$302,"Aberta"))</f>
        <v/>
      </c>
      <c r="N68" s="39" t="str">
        <f aca="false">IF($A68="","",COUNTIFS(Manutenções!$A$3:$A$302,$A68,Manutenções!$H$3:$H$302,"Atrasada"))</f>
        <v/>
      </c>
      <c r="O68" s="36" t="str">
        <f aca="false">IF($A68="","",IF($M68=0,"Nenhuma agendada",100000-SUMPRODUCT(MAX((Manutenções!$A$3:$A$302=$A68)*(Manutenções!$E$3:$E$302="Aberta")*(100000-Manutenções!$B$3:$B$302)))))</f>
        <v/>
      </c>
      <c r="P68" s="39" t="str">
        <f aca="false">IF($A68="","",COUNTIFS(Documentos!$A$3:$A$152,$A68,Documentos!$E$3:$E$152,"Vencido"))</f>
        <v/>
      </c>
      <c r="Q68" s="41" t="str">
        <f aca="false">IF($A68="","",$H68+ROW()/1000000)</f>
        <v/>
      </c>
    </row>
    <row r="69" customFormat="false" ht="18" hidden="false" customHeight="true" outlineLevel="0" collapsed="false">
      <c r="A69" s="34" t="str">
        <f aca="false">IF(Ativos!$A69="","",Ativos!$A69)</f>
        <v/>
      </c>
      <c r="B69" s="35" t="str">
        <f aca="false">IF($A69="","",Ativos!$B69)</f>
        <v/>
      </c>
      <c r="C69" s="35" t="str">
        <f aca="false">IF($A69="","",Ativos!$E69)</f>
        <v/>
      </c>
      <c r="D69" s="35" t="str">
        <f aca="false">IF($A69="","",Ativos!$I69)</f>
        <v/>
      </c>
      <c r="E69" s="36" t="str">
        <f aca="false">IF($A69="","",MAX(Parâmetros!$C$4-Parâmetros!$C$5,N(Ativos!$G69)))</f>
        <v/>
      </c>
      <c r="F69" s="37" t="str">
        <f aca="false">IF($A69="","",MAX(0,(Parâmetros!$C$4-$E69)*24))</f>
        <v/>
      </c>
      <c r="G69" s="37" t="str">
        <f aca="false">IF($A69="","",SUMIF(Paradas!$A$3:$A$302,$A69,Paradas!$I$3:$I$302))</f>
        <v/>
      </c>
      <c r="H69" s="38" t="str">
        <f aca="false">IF($A69="","",IF($F69&lt;=0,100,MAX(0,MIN(100,(1-$G69/$F69)*100))))</f>
        <v/>
      </c>
      <c r="I69" s="39" t="str">
        <f aca="false">IF($A69="","",SUMIF(Paradas!$A$3:$A$302,$A69,Paradas!$J$3:$J$302))</f>
        <v/>
      </c>
      <c r="J69" s="40" t="str">
        <f aca="false">IF($A69="","",IF(OR($I69=0,($F69-$G69)&lt;=0),"",($F69-$G69)/$I69))</f>
        <v/>
      </c>
      <c r="K69" s="39" t="str">
        <f aca="false">IF($A69="","",COUNTIFS(Paradas!$A$3:$A$302,$A69,Paradas!$K$3:$K$302,"&gt;0"))</f>
        <v/>
      </c>
      <c r="L69" s="40" t="str">
        <f aca="false">IF($A69="","",IF($K69=0,"",SUMIF(Paradas!$A$3:$A$302,$A69,Paradas!$K$3:$K$302)/$K69))</f>
        <v/>
      </c>
      <c r="M69" s="39" t="str">
        <f aca="false">IF($A69="","",COUNTIFS(Manutenções!$A$3:$A$302,$A69,Manutenções!$E$3:$E$302,"Aberta"))</f>
        <v/>
      </c>
      <c r="N69" s="39" t="str">
        <f aca="false">IF($A69="","",COUNTIFS(Manutenções!$A$3:$A$302,$A69,Manutenções!$H$3:$H$302,"Atrasada"))</f>
        <v/>
      </c>
      <c r="O69" s="36" t="str">
        <f aca="false">IF($A69="","",IF($M69=0,"Nenhuma agendada",100000-SUMPRODUCT(MAX((Manutenções!$A$3:$A$302=$A69)*(Manutenções!$E$3:$E$302="Aberta")*(100000-Manutenções!$B$3:$B$302)))))</f>
        <v/>
      </c>
      <c r="P69" s="39" t="str">
        <f aca="false">IF($A69="","",COUNTIFS(Documentos!$A$3:$A$152,$A69,Documentos!$E$3:$E$152,"Vencido"))</f>
        <v/>
      </c>
      <c r="Q69" s="41" t="str">
        <f aca="false">IF($A69="","",$H69+ROW()/1000000)</f>
        <v/>
      </c>
    </row>
    <row r="70" customFormat="false" ht="18" hidden="false" customHeight="true" outlineLevel="0" collapsed="false">
      <c r="A70" s="34" t="str">
        <f aca="false">IF(Ativos!$A70="","",Ativos!$A70)</f>
        <v/>
      </c>
      <c r="B70" s="35" t="str">
        <f aca="false">IF($A70="","",Ativos!$B70)</f>
        <v/>
      </c>
      <c r="C70" s="35" t="str">
        <f aca="false">IF($A70="","",Ativos!$E70)</f>
        <v/>
      </c>
      <c r="D70" s="35" t="str">
        <f aca="false">IF($A70="","",Ativos!$I70)</f>
        <v/>
      </c>
      <c r="E70" s="36" t="str">
        <f aca="false">IF($A70="","",MAX(Parâmetros!$C$4-Parâmetros!$C$5,N(Ativos!$G70)))</f>
        <v/>
      </c>
      <c r="F70" s="37" t="str">
        <f aca="false">IF($A70="","",MAX(0,(Parâmetros!$C$4-$E70)*24))</f>
        <v/>
      </c>
      <c r="G70" s="37" t="str">
        <f aca="false">IF($A70="","",SUMIF(Paradas!$A$3:$A$302,$A70,Paradas!$I$3:$I$302))</f>
        <v/>
      </c>
      <c r="H70" s="38" t="str">
        <f aca="false">IF($A70="","",IF($F70&lt;=0,100,MAX(0,MIN(100,(1-$G70/$F70)*100))))</f>
        <v/>
      </c>
      <c r="I70" s="39" t="str">
        <f aca="false">IF($A70="","",SUMIF(Paradas!$A$3:$A$302,$A70,Paradas!$J$3:$J$302))</f>
        <v/>
      </c>
      <c r="J70" s="40" t="str">
        <f aca="false">IF($A70="","",IF(OR($I70=0,($F70-$G70)&lt;=0),"",($F70-$G70)/$I70))</f>
        <v/>
      </c>
      <c r="K70" s="39" t="str">
        <f aca="false">IF($A70="","",COUNTIFS(Paradas!$A$3:$A$302,$A70,Paradas!$K$3:$K$302,"&gt;0"))</f>
        <v/>
      </c>
      <c r="L70" s="40" t="str">
        <f aca="false">IF($A70="","",IF($K70=0,"",SUMIF(Paradas!$A$3:$A$302,$A70,Paradas!$K$3:$K$302)/$K70))</f>
        <v/>
      </c>
      <c r="M70" s="39" t="str">
        <f aca="false">IF($A70="","",COUNTIFS(Manutenções!$A$3:$A$302,$A70,Manutenções!$E$3:$E$302,"Aberta"))</f>
        <v/>
      </c>
      <c r="N70" s="39" t="str">
        <f aca="false">IF($A70="","",COUNTIFS(Manutenções!$A$3:$A$302,$A70,Manutenções!$H$3:$H$302,"Atrasada"))</f>
        <v/>
      </c>
      <c r="O70" s="36" t="str">
        <f aca="false">IF($A70="","",IF($M70=0,"Nenhuma agendada",100000-SUMPRODUCT(MAX((Manutenções!$A$3:$A$302=$A70)*(Manutenções!$E$3:$E$302="Aberta")*(100000-Manutenções!$B$3:$B$302)))))</f>
        <v/>
      </c>
      <c r="P70" s="39" t="str">
        <f aca="false">IF($A70="","",COUNTIFS(Documentos!$A$3:$A$152,$A70,Documentos!$E$3:$E$152,"Vencido"))</f>
        <v/>
      </c>
      <c r="Q70" s="41" t="str">
        <f aca="false">IF($A70="","",$H70+ROW()/1000000)</f>
        <v/>
      </c>
    </row>
    <row r="71" customFormat="false" ht="18" hidden="false" customHeight="true" outlineLevel="0" collapsed="false">
      <c r="A71" s="34" t="str">
        <f aca="false">IF(Ativos!$A71="","",Ativos!$A71)</f>
        <v/>
      </c>
      <c r="B71" s="35" t="str">
        <f aca="false">IF($A71="","",Ativos!$B71)</f>
        <v/>
      </c>
      <c r="C71" s="35" t="str">
        <f aca="false">IF($A71="","",Ativos!$E71)</f>
        <v/>
      </c>
      <c r="D71" s="35" t="str">
        <f aca="false">IF($A71="","",Ativos!$I71)</f>
        <v/>
      </c>
      <c r="E71" s="36" t="str">
        <f aca="false">IF($A71="","",MAX(Parâmetros!$C$4-Parâmetros!$C$5,N(Ativos!$G71)))</f>
        <v/>
      </c>
      <c r="F71" s="37" t="str">
        <f aca="false">IF($A71="","",MAX(0,(Parâmetros!$C$4-$E71)*24))</f>
        <v/>
      </c>
      <c r="G71" s="37" t="str">
        <f aca="false">IF($A71="","",SUMIF(Paradas!$A$3:$A$302,$A71,Paradas!$I$3:$I$302))</f>
        <v/>
      </c>
      <c r="H71" s="38" t="str">
        <f aca="false">IF($A71="","",IF($F71&lt;=0,100,MAX(0,MIN(100,(1-$G71/$F71)*100))))</f>
        <v/>
      </c>
      <c r="I71" s="39" t="str">
        <f aca="false">IF($A71="","",SUMIF(Paradas!$A$3:$A$302,$A71,Paradas!$J$3:$J$302))</f>
        <v/>
      </c>
      <c r="J71" s="40" t="str">
        <f aca="false">IF($A71="","",IF(OR($I71=0,($F71-$G71)&lt;=0),"",($F71-$G71)/$I71))</f>
        <v/>
      </c>
      <c r="K71" s="39" t="str">
        <f aca="false">IF($A71="","",COUNTIFS(Paradas!$A$3:$A$302,$A71,Paradas!$K$3:$K$302,"&gt;0"))</f>
        <v/>
      </c>
      <c r="L71" s="40" t="str">
        <f aca="false">IF($A71="","",IF($K71=0,"",SUMIF(Paradas!$A$3:$A$302,$A71,Paradas!$K$3:$K$302)/$K71))</f>
        <v/>
      </c>
      <c r="M71" s="39" t="str">
        <f aca="false">IF($A71="","",COUNTIFS(Manutenções!$A$3:$A$302,$A71,Manutenções!$E$3:$E$302,"Aberta"))</f>
        <v/>
      </c>
      <c r="N71" s="39" t="str">
        <f aca="false">IF($A71="","",COUNTIFS(Manutenções!$A$3:$A$302,$A71,Manutenções!$H$3:$H$302,"Atrasada"))</f>
        <v/>
      </c>
      <c r="O71" s="36" t="str">
        <f aca="false">IF($A71="","",IF($M71=0,"Nenhuma agendada",100000-SUMPRODUCT(MAX((Manutenções!$A$3:$A$302=$A71)*(Manutenções!$E$3:$E$302="Aberta")*(100000-Manutenções!$B$3:$B$302)))))</f>
        <v/>
      </c>
      <c r="P71" s="39" t="str">
        <f aca="false">IF($A71="","",COUNTIFS(Documentos!$A$3:$A$152,$A71,Documentos!$E$3:$E$152,"Vencido"))</f>
        <v/>
      </c>
      <c r="Q71" s="41" t="str">
        <f aca="false">IF($A71="","",$H71+ROW()/1000000)</f>
        <v/>
      </c>
    </row>
    <row r="72" customFormat="false" ht="18" hidden="false" customHeight="true" outlineLevel="0" collapsed="false">
      <c r="A72" s="34" t="str">
        <f aca="false">IF(Ativos!$A72="","",Ativos!$A72)</f>
        <v/>
      </c>
      <c r="B72" s="35" t="str">
        <f aca="false">IF($A72="","",Ativos!$B72)</f>
        <v/>
      </c>
      <c r="C72" s="35" t="str">
        <f aca="false">IF($A72="","",Ativos!$E72)</f>
        <v/>
      </c>
      <c r="D72" s="35" t="str">
        <f aca="false">IF($A72="","",Ativos!$I72)</f>
        <v/>
      </c>
      <c r="E72" s="36" t="str">
        <f aca="false">IF($A72="","",MAX(Parâmetros!$C$4-Parâmetros!$C$5,N(Ativos!$G72)))</f>
        <v/>
      </c>
      <c r="F72" s="37" t="str">
        <f aca="false">IF($A72="","",MAX(0,(Parâmetros!$C$4-$E72)*24))</f>
        <v/>
      </c>
      <c r="G72" s="37" t="str">
        <f aca="false">IF($A72="","",SUMIF(Paradas!$A$3:$A$302,$A72,Paradas!$I$3:$I$302))</f>
        <v/>
      </c>
      <c r="H72" s="38" t="str">
        <f aca="false">IF($A72="","",IF($F72&lt;=0,100,MAX(0,MIN(100,(1-$G72/$F72)*100))))</f>
        <v/>
      </c>
      <c r="I72" s="39" t="str">
        <f aca="false">IF($A72="","",SUMIF(Paradas!$A$3:$A$302,$A72,Paradas!$J$3:$J$302))</f>
        <v/>
      </c>
      <c r="J72" s="40" t="str">
        <f aca="false">IF($A72="","",IF(OR($I72=0,($F72-$G72)&lt;=0),"",($F72-$G72)/$I72))</f>
        <v/>
      </c>
      <c r="K72" s="39" t="str">
        <f aca="false">IF($A72="","",COUNTIFS(Paradas!$A$3:$A$302,$A72,Paradas!$K$3:$K$302,"&gt;0"))</f>
        <v/>
      </c>
      <c r="L72" s="40" t="str">
        <f aca="false">IF($A72="","",IF($K72=0,"",SUMIF(Paradas!$A$3:$A$302,$A72,Paradas!$K$3:$K$302)/$K72))</f>
        <v/>
      </c>
      <c r="M72" s="39" t="str">
        <f aca="false">IF($A72="","",COUNTIFS(Manutenções!$A$3:$A$302,$A72,Manutenções!$E$3:$E$302,"Aberta"))</f>
        <v/>
      </c>
      <c r="N72" s="39" t="str">
        <f aca="false">IF($A72="","",COUNTIFS(Manutenções!$A$3:$A$302,$A72,Manutenções!$H$3:$H$302,"Atrasada"))</f>
        <v/>
      </c>
      <c r="O72" s="36" t="str">
        <f aca="false">IF($A72="","",IF($M72=0,"Nenhuma agendada",100000-SUMPRODUCT(MAX((Manutenções!$A$3:$A$302=$A72)*(Manutenções!$E$3:$E$302="Aberta")*(100000-Manutenções!$B$3:$B$302)))))</f>
        <v/>
      </c>
      <c r="P72" s="39" t="str">
        <f aca="false">IF($A72="","",COUNTIFS(Documentos!$A$3:$A$152,$A72,Documentos!$E$3:$E$152,"Vencido"))</f>
        <v/>
      </c>
      <c r="Q72" s="41" t="str">
        <f aca="false">IF($A72="","",$H72+ROW()/1000000)</f>
        <v/>
      </c>
    </row>
    <row r="73" customFormat="false" ht="18" hidden="false" customHeight="true" outlineLevel="0" collapsed="false">
      <c r="A73" s="34" t="str">
        <f aca="false">IF(Ativos!$A73="","",Ativos!$A73)</f>
        <v/>
      </c>
      <c r="B73" s="35" t="str">
        <f aca="false">IF($A73="","",Ativos!$B73)</f>
        <v/>
      </c>
      <c r="C73" s="35" t="str">
        <f aca="false">IF($A73="","",Ativos!$E73)</f>
        <v/>
      </c>
      <c r="D73" s="35" t="str">
        <f aca="false">IF($A73="","",Ativos!$I73)</f>
        <v/>
      </c>
      <c r="E73" s="36" t="str">
        <f aca="false">IF($A73="","",MAX(Parâmetros!$C$4-Parâmetros!$C$5,N(Ativos!$G73)))</f>
        <v/>
      </c>
      <c r="F73" s="37" t="str">
        <f aca="false">IF($A73="","",MAX(0,(Parâmetros!$C$4-$E73)*24))</f>
        <v/>
      </c>
      <c r="G73" s="37" t="str">
        <f aca="false">IF($A73="","",SUMIF(Paradas!$A$3:$A$302,$A73,Paradas!$I$3:$I$302))</f>
        <v/>
      </c>
      <c r="H73" s="38" t="str">
        <f aca="false">IF($A73="","",IF($F73&lt;=0,100,MAX(0,MIN(100,(1-$G73/$F73)*100))))</f>
        <v/>
      </c>
      <c r="I73" s="39" t="str">
        <f aca="false">IF($A73="","",SUMIF(Paradas!$A$3:$A$302,$A73,Paradas!$J$3:$J$302))</f>
        <v/>
      </c>
      <c r="J73" s="40" t="str">
        <f aca="false">IF($A73="","",IF(OR($I73=0,($F73-$G73)&lt;=0),"",($F73-$G73)/$I73))</f>
        <v/>
      </c>
      <c r="K73" s="39" t="str">
        <f aca="false">IF($A73="","",COUNTIFS(Paradas!$A$3:$A$302,$A73,Paradas!$K$3:$K$302,"&gt;0"))</f>
        <v/>
      </c>
      <c r="L73" s="40" t="str">
        <f aca="false">IF($A73="","",IF($K73=0,"",SUMIF(Paradas!$A$3:$A$302,$A73,Paradas!$K$3:$K$302)/$K73))</f>
        <v/>
      </c>
      <c r="M73" s="39" t="str">
        <f aca="false">IF($A73="","",COUNTIFS(Manutenções!$A$3:$A$302,$A73,Manutenções!$E$3:$E$302,"Aberta"))</f>
        <v/>
      </c>
      <c r="N73" s="39" t="str">
        <f aca="false">IF($A73="","",COUNTIFS(Manutenções!$A$3:$A$302,$A73,Manutenções!$H$3:$H$302,"Atrasada"))</f>
        <v/>
      </c>
      <c r="O73" s="36" t="str">
        <f aca="false">IF($A73="","",IF($M73=0,"Nenhuma agendada",100000-SUMPRODUCT(MAX((Manutenções!$A$3:$A$302=$A73)*(Manutenções!$E$3:$E$302="Aberta")*(100000-Manutenções!$B$3:$B$302)))))</f>
        <v/>
      </c>
      <c r="P73" s="39" t="str">
        <f aca="false">IF($A73="","",COUNTIFS(Documentos!$A$3:$A$152,$A73,Documentos!$E$3:$E$152,"Vencido"))</f>
        <v/>
      </c>
      <c r="Q73" s="41" t="str">
        <f aca="false">IF($A73="","",$H73+ROW()/1000000)</f>
        <v/>
      </c>
    </row>
    <row r="74" customFormat="false" ht="18" hidden="false" customHeight="true" outlineLevel="0" collapsed="false">
      <c r="A74" s="34" t="str">
        <f aca="false">IF(Ativos!$A74="","",Ativos!$A74)</f>
        <v/>
      </c>
      <c r="B74" s="35" t="str">
        <f aca="false">IF($A74="","",Ativos!$B74)</f>
        <v/>
      </c>
      <c r="C74" s="35" t="str">
        <f aca="false">IF($A74="","",Ativos!$E74)</f>
        <v/>
      </c>
      <c r="D74" s="35" t="str">
        <f aca="false">IF($A74="","",Ativos!$I74)</f>
        <v/>
      </c>
      <c r="E74" s="36" t="str">
        <f aca="false">IF($A74="","",MAX(Parâmetros!$C$4-Parâmetros!$C$5,N(Ativos!$G74)))</f>
        <v/>
      </c>
      <c r="F74" s="37" t="str">
        <f aca="false">IF($A74="","",MAX(0,(Parâmetros!$C$4-$E74)*24))</f>
        <v/>
      </c>
      <c r="G74" s="37" t="str">
        <f aca="false">IF($A74="","",SUMIF(Paradas!$A$3:$A$302,$A74,Paradas!$I$3:$I$302))</f>
        <v/>
      </c>
      <c r="H74" s="38" t="str">
        <f aca="false">IF($A74="","",IF($F74&lt;=0,100,MAX(0,MIN(100,(1-$G74/$F74)*100))))</f>
        <v/>
      </c>
      <c r="I74" s="39" t="str">
        <f aca="false">IF($A74="","",SUMIF(Paradas!$A$3:$A$302,$A74,Paradas!$J$3:$J$302))</f>
        <v/>
      </c>
      <c r="J74" s="40" t="str">
        <f aca="false">IF($A74="","",IF(OR($I74=0,($F74-$G74)&lt;=0),"",($F74-$G74)/$I74))</f>
        <v/>
      </c>
      <c r="K74" s="39" t="str">
        <f aca="false">IF($A74="","",COUNTIFS(Paradas!$A$3:$A$302,$A74,Paradas!$K$3:$K$302,"&gt;0"))</f>
        <v/>
      </c>
      <c r="L74" s="40" t="str">
        <f aca="false">IF($A74="","",IF($K74=0,"",SUMIF(Paradas!$A$3:$A$302,$A74,Paradas!$K$3:$K$302)/$K74))</f>
        <v/>
      </c>
      <c r="M74" s="39" t="str">
        <f aca="false">IF($A74="","",COUNTIFS(Manutenções!$A$3:$A$302,$A74,Manutenções!$E$3:$E$302,"Aberta"))</f>
        <v/>
      </c>
      <c r="N74" s="39" t="str">
        <f aca="false">IF($A74="","",COUNTIFS(Manutenções!$A$3:$A$302,$A74,Manutenções!$H$3:$H$302,"Atrasada"))</f>
        <v/>
      </c>
      <c r="O74" s="36" t="str">
        <f aca="false">IF($A74="","",IF($M74=0,"Nenhuma agendada",100000-SUMPRODUCT(MAX((Manutenções!$A$3:$A$302=$A74)*(Manutenções!$E$3:$E$302="Aberta")*(100000-Manutenções!$B$3:$B$302)))))</f>
        <v/>
      </c>
      <c r="P74" s="39" t="str">
        <f aca="false">IF($A74="","",COUNTIFS(Documentos!$A$3:$A$152,$A74,Documentos!$E$3:$E$152,"Vencido"))</f>
        <v/>
      </c>
      <c r="Q74" s="41" t="str">
        <f aca="false">IF($A74="","",$H74+ROW()/1000000)</f>
        <v/>
      </c>
    </row>
    <row r="75" customFormat="false" ht="18" hidden="false" customHeight="true" outlineLevel="0" collapsed="false">
      <c r="A75" s="34" t="str">
        <f aca="false">IF(Ativos!$A75="","",Ativos!$A75)</f>
        <v/>
      </c>
      <c r="B75" s="35" t="str">
        <f aca="false">IF($A75="","",Ativos!$B75)</f>
        <v/>
      </c>
      <c r="C75" s="35" t="str">
        <f aca="false">IF($A75="","",Ativos!$E75)</f>
        <v/>
      </c>
      <c r="D75" s="35" t="str">
        <f aca="false">IF($A75="","",Ativos!$I75)</f>
        <v/>
      </c>
      <c r="E75" s="36" t="str">
        <f aca="false">IF($A75="","",MAX(Parâmetros!$C$4-Parâmetros!$C$5,N(Ativos!$G75)))</f>
        <v/>
      </c>
      <c r="F75" s="37" t="str">
        <f aca="false">IF($A75="","",MAX(0,(Parâmetros!$C$4-$E75)*24))</f>
        <v/>
      </c>
      <c r="G75" s="37" t="str">
        <f aca="false">IF($A75="","",SUMIF(Paradas!$A$3:$A$302,$A75,Paradas!$I$3:$I$302))</f>
        <v/>
      </c>
      <c r="H75" s="38" t="str">
        <f aca="false">IF($A75="","",IF($F75&lt;=0,100,MAX(0,MIN(100,(1-$G75/$F75)*100))))</f>
        <v/>
      </c>
      <c r="I75" s="39" t="str">
        <f aca="false">IF($A75="","",SUMIF(Paradas!$A$3:$A$302,$A75,Paradas!$J$3:$J$302))</f>
        <v/>
      </c>
      <c r="J75" s="40" t="str">
        <f aca="false">IF($A75="","",IF(OR($I75=0,($F75-$G75)&lt;=0),"",($F75-$G75)/$I75))</f>
        <v/>
      </c>
      <c r="K75" s="39" t="str">
        <f aca="false">IF($A75="","",COUNTIFS(Paradas!$A$3:$A$302,$A75,Paradas!$K$3:$K$302,"&gt;0"))</f>
        <v/>
      </c>
      <c r="L75" s="40" t="str">
        <f aca="false">IF($A75="","",IF($K75=0,"",SUMIF(Paradas!$A$3:$A$302,$A75,Paradas!$K$3:$K$302)/$K75))</f>
        <v/>
      </c>
      <c r="M75" s="39" t="str">
        <f aca="false">IF($A75="","",COUNTIFS(Manutenções!$A$3:$A$302,$A75,Manutenções!$E$3:$E$302,"Aberta"))</f>
        <v/>
      </c>
      <c r="N75" s="39" t="str">
        <f aca="false">IF($A75="","",COUNTIFS(Manutenções!$A$3:$A$302,$A75,Manutenções!$H$3:$H$302,"Atrasada"))</f>
        <v/>
      </c>
      <c r="O75" s="36" t="str">
        <f aca="false">IF($A75="","",IF($M75=0,"Nenhuma agendada",100000-SUMPRODUCT(MAX((Manutenções!$A$3:$A$302=$A75)*(Manutenções!$E$3:$E$302="Aberta")*(100000-Manutenções!$B$3:$B$302)))))</f>
        <v/>
      </c>
      <c r="P75" s="39" t="str">
        <f aca="false">IF($A75="","",COUNTIFS(Documentos!$A$3:$A$152,$A75,Documentos!$E$3:$E$152,"Vencido"))</f>
        <v/>
      </c>
      <c r="Q75" s="41" t="str">
        <f aca="false">IF($A75="","",$H75+ROW()/1000000)</f>
        <v/>
      </c>
    </row>
    <row r="76" customFormat="false" ht="18" hidden="false" customHeight="true" outlineLevel="0" collapsed="false">
      <c r="A76" s="34" t="str">
        <f aca="false">IF(Ativos!$A76="","",Ativos!$A76)</f>
        <v/>
      </c>
      <c r="B76" s="35" t="str">
        <f aca="false">IF($A76="","",Ativos!$B76)</f>
        <v/>
      </c>
      <c r="C76" s="35" t="str">
        <f aca="false">IF($A76="","",Ativos!$E76)</f>
        <v/>
      </c>
      <c r="D76" s="35" t="str">
        <f aca="false">IF($A76="","",Ativos!$I76)</f>
        <v/>
      </c>
      <c r="E76" s="36" t="str">
        <f aca="false">IF($A76="","",MAX(Parâmetros!$C$4-Parâmetros!$C$5,N(Ativos!$G76)))</f>
        <v/>
      </c>
      <c r="F76" s="37" t="str">
        <f aca="false">IF($A76="","",MAX(0,(Parâmetros!$C$4-$E76)*24))</f>
        <v/>
      </c>
      <c r="G76" s="37" t="str">
        <f aca="false">IF($A76="","",SUMIF(Paradas!$A$3:$A$302,$A76,Paradas!$I$3:$I$302))</f>
        <v/>
      </c>
      <c r="H76" s="38" t="str">
        <f aca="false">IF($A76="","",IF($F76&lt;=0,100,MAX(0,MIN(100,(1-$G76/$F76)*100))))</f>
        <v/>
      </c>
      <c r="I76" s="39" t="str">
        <f aca="false">IF($A76="","",SUMIF(Paradas!$A$3:$A$302,$A76,Paradas!$J$3:$J$302))</f>
        <v/>
      </c>
      <c r="J76" s="40" t="str">
        <f aca="false">IF($A76="","",IF(OR($I76=0,($F76-$G76)&lt;=0),"",($F76-$G76)/$I76))</f>
        <v/>
      </c>
      <c r="K76" s="39" t="str">
        <f aca="false">IF($A76="","",COUNTIFS(Paradas!$A$3:$A$302,$A76,Paradas!$K$3:$K$302,"&gt;0"))</f>
        <v/>
      </c>
      <c r="L76" s="40" t="str">
        <f aca="false">IF($A76="","",IF($K76=0,"",SUMIF(Paradas!$A$3:$A$302,$A76,Paradas!$K$3:$K$302)/$K76))</f>
        <v/>
      </c>
      <c r="M76" s="39" t="str">
        <f aca="false">IF($A76="","",COUNTIFS(Manutenções!$A$3:$A$302,$A76,Manutenções!$E$3:$E$302,"Aberta"))</f>
        <v/>
      </c>
      <c r="N76" s="39" t="str">
        <f aca="false">IF($A76="","",COUNTIFS(Manutenções!$A$3:$A$302,$A76,Manutenções!$H$3:$H$302,"Atrasada"))</f>
        <v/>
      </c>
      <c r="O76" s="36" t="str">
        <f aca="false">IF($A76="","",IF($M76=0,"Nenhuma agendada",100000-SUMPRODUCT(MAX((Manutenções!$A$3:$A$302=$A76)*(Manutenções!$E$3:$E$302="Aberta")*(100000-Manutenções!$B$3:$B$302)))))</f>
        <v/>
      </c>
      <c r="P76" s="39" t="str">
        <f aca="false">IF($A76="","",COUNTIFS(Documentos!$A$3:$A$152,$A76,Documentos!$E$3:$E$152,"Vencido"))</f>
        <v/>
      </c>
      <c r="Q76" s="41" t="str">
        <f aca="false">IF($A76="","",$H76+ROW()/1000000)</f>
        <v/>
      </c>
    </row>
    <row r="77" customFormat="false" ht="18" hidden="false" customHeight="true" outlineLevel="0" collapsed="false">
      <c r="A77" s="34" t="str">
        <f aca="false">IF(Ativos!$A77="","",Ativos!$A77)</f>
        <v/>
      </c>
      <c r="B77" s="35" t="str">
        <f aca="false">IF($A77="","",Ativos!$B77)</f>
        <v/>
      </c>
      <c r="C77" s="35" t="str">
        <f aca="false">IF($A77="","",Ativos!$E77)</f>
        <v/>
      </c>
      <c r="D77" s="35" t="str">
        <f aca="false">IF($A77="","",Ativos!$I77)</f>
        <v/>
      </c>
      <c r="E77" s="36" t="str">
        <f aca="false">IF($A77="","",MAX(Parâmetros!$C$4-Parâmetros!$C$5,N(Ativos!$G77)))</f>
        <v/>
      </c>
      <c r="F77" s="37" t="str">
        <f aca="false">IF($A77="","",MAX(0,(Parâmetros!$C$4-$E77)*24))</f>
        <v/>
      </c>
      <c r="G77" s="37" t="str">
        <f aca="false">IF($A77="","",SUMIF(Paradas!$A$3:$A$302,$A77,Paradas!$I$3:$I$302))</f>
        <v/>
      </c>
      <c r="H77" s="38" t="str">
        <f aca="false">IF($A77="","",IF($F77&lt;=0,100,MAX(0,MIN(100,(1-$G77/$F77)*100))))</f>
        <v/>
      </c>
      <c r="I77" s="39" t="str">
        <f aca="false">IF($A77="","",SUMIF(Paradas!$A$3:$A$302,$A77,Paradas!$J$3:$J$302))</f>
        <v/>
      </c>
      <c r="J77" s="40" t="str">
        <f aca="false">IF($A77="","",IF(OR($I77=0,($F77-$G77)&lt;=0),"",($F77-$G77)/$I77))</f>
        <v/>
      </c>
      <c r="K77" s="39" t="str">
        <f aca="false">IF($A77="","",COUNTIFS(Paradas!$A$3:$A$302,$A77,Paradas!$K$3:$K$302,"&gt;0"))</f>
        <v/>
      </c>
      <c r="L77" s="40" t="str">
        <f aca="false">IF($A77="","",IF($K77=0,"",SUMIF(Paradas!$A$3:$A$302,$A77,Paradas!$K$3:$K$302)/$K77))</f>
        <v/>
      </c>
      <c r="M77" s="39" t="str">
        <f aca="false">IF($A77="","",COUNTIFS(Manutenções!$A$3:$A$302,$A77,Manutenções!$E$3:$E$302,"Aberta"))</f>
        <v/>
      </c>
      <c r="N77" s="39" t="str">
        <f aca="false">IF($A77="","",COUNTIFS(Manutenções!$A$3:$A$302,$A77,Manutenções!$H$3:$H$302,"Atrasada"))</f>
        <v/>
      </c>
      <c r="O77" s="36" t="str">
        <f aca="false">IF($A77="","",IF($M77=0,"Nenhuma agendada",100000-SUMPRODUCT(MAX((Manutenções!$A$3:$A$302=$A77)*(Manutenções!$E$3:$E$302="Aberta")*(100000-Manutenções!$B$3:$B$302)))))</f>
        <v/>
      </c>
      <c r="P77" s="39" t="str">
        <f aca="false">IF($A77="","",COUNTIFS(Documentos!$A$3:$A$152,$A77,Documentos!$E$3:$E$152,"Vencido"))</f>
        <v/>
      </c>
      <c r="Q77" s="41" t="str">
        <f aca="false">IF($A77="","",$H77+ROW()/1000000)</f>
        <v/>
      </c>
    </row>
    <row r="78" customFormat="false" ht="18" hidden="false" customHeight="true" outlineLevel="0" collapsed="false">
      <c r="A78" s="34" t="str">
        <f aca="false">IF(Ativos!$A78="","",Ativos!$A78)</f>
        <v/>
      </c>
      <c r="B78" s="35" t="str">
        <f aca="false">IF($A78="","",Ativos!$B78)</f>
        <v/>
      </c>
      <c r="C78" s="35" t="str">
        <f aca="false">IF($A78="","",Ativos!$E78)</f>
        <v/>
      </c>
      <c r="D78" s="35" t="str">
        <f aca="false">IF($A78="","",Ativos!$I78)</f>
        <v/>
      </c>
      <c r="E78" s="36" t="str">
        <f aca="false">IF($A78="","",MAX(Parâmetros!$C$4-Parâmetros!$C$5,N(Ativos!$G78)))</f>
        <v/>
      </c>
      <c r="F78" s="37" t="str">
        <f aca="false">IF($A78="","",MAX(0,(Parâmetros!$C$4-$E78)*24))</f>
        <v/>
      </c>
      <c r="G78" s="37" t="str">
        <f aca="false">IF($A78="","",SUMIF(Paradas!$A$3:$A$302,$A78,Paradas!$I$3:$I$302))</f>
        <v/>
      </c>
      <c r="H78" s="38" t="str">
        <f aca="false">IF($A78="","",IF($F78&lt;=0,100,MAX(0,MIN(100,(1-$G78/$F78)*100))))</f>
        <v/>
      </c>
      <c r="I78" s="39" t="str">
        <f aca="false">IF($A78="","",SUMIF(Paradas!$A$3:$A$302,$A78,Paradas!$J$3:$J$302))</f>
        <v/>
      </c>
      <c r="J78" s="40" t="str">
        <f aca="false">IF($A78="","",IF(OR($I78=0,($F78-$G78)&lt;=0),"",($F78-$G78)/$I78))</f>
        <v/>
      </c>
      <c r="K78" s="39" t="str">
        <f aca="false">IF($A78="","",COUNTIFS(Paradas!$A$3:$A$302,$A78,Paradas!$K$3:$K$302,"&gt;0"))</f>
        <v/>
      </c>
      <c r="L78" s="40" t="str">
        <f aca="false">IF($A78="","",IF($K78=0,"",SUMIF(Paradas!$A$3:$A$302,$A78,Paradas!$K$3:$K$302)/$K78))</f>
        <v/>
      </c>
      <c r="M78" s="39" t="str">
        <f aca="false">IF($A78="","",COUNTIFS(Manutenções!$A$3:$A$302,$A78,Manutenções!$E$3:$E$302,"Aberta"))</f>
        <v/>
      </c>
      <c r="N78" s="39" t="str">
        <f aca="false">IF($A78="","",COUNTIFS(Manutenções!$A$3:$A$302,$A78,Manutenções!$H$3:$H$302,"Atrasada"))</f>
        <v/>
      </c>
      <c r="O78" s="36" t="str">
        <f aca="false">IF($A78="","",IF($M78=0,"Nenhuma agendada",100000-SUMPRODUCT(MAX((Manutenções!$A$3:$A$302=$A78)*(Manutenções!$E$3:$E$302="Aberta")*(100000-Manutenções!$B$3:$B$302)))))</f>
        <v/>
      </c>
      <c r="P78" s="39" t="str">
        <f aca="false">IF($A78="","",COUNTIFS(Documentos!$A$3:$A$152,$A78,Documentos!$E$3:$E$152,"Vencido"))</f>
        <v/>
      </c>
      <c r="Q78" s="41" t="str">
        <f aca="false">IF($A78="","",$H78+ROW()/1000000)</f>
        <v/>
      </c>
    </row>
    <row r="79" customFormat="false" ht="18" hidden="false" customHeight="true" outlineLevel="0" collapsed="false">
      <c r="A79" s="34" t="str">
        <f aca="false">IF(Ativos!$A79="","",Ativos!$A79)</f>
        <v/>
      </c>
      <c r="B79" s="35" t="str">
        <f aca="false">IF($A79="","",Ativos!$B79)</f>
        <v/>
      </c>
      <c r="C79" s="35" t="str">
        <f aca="false">IF($A79="","",Ativos!$E79)</f>
        <v/>
      </c>
      <c r="D79" s="35" t="str">
        <f aca="false">IF($A79="","",Ativos!$I79)</f>
        <v/>
      </c>
      <c r="E79" s="36" t="str">
        <f aca="false">IF($A79="","",MAX(Parâmetros!$C$4-Parâmetros!$C$5,N(Ativos!$G79)))</f>
        <v/>
      </c>
      <c r="F79" s="37" t="str">
        <f aca="false">IF($A79="","",MAX(0,(Parâmetros!$C$4-$E79)*24))</f>
        <v/>
      </c>
      <c r="G79" s="37" t="str">
        <f aca="false">IF($A79="","",SUMIF(Paradas!$A$3:$A$302,$A79,Paradas!$I$3:$I$302))</f>
        <v/>
      </c>
      <c r="H79" s="38" t="str">
        <f aca="false">IF($A79="","",IF($F79&lt;=0,100,MAX(0,MIN(100,(1-$G79/$F79)*100))))</f>
        <v/>
      </c>
      <c r="I79" s="39" t="str">
        <f aca="false">IF($A79="","",SUMIF(Paradas!$A$3:$A$302,$A79,Paradas!$J$3:$J$302))</f>
        <v/>
      </c>
      <c r="J79" s="40" t="str">
        <f aca="false">IF($A79="","",IF(OR($I79=0,($F79-$G79)&lt;=0),"",($F79-$G79)/$I79))</f>
        <v/>
      </c>
      <c r="K79" s="39" t="str">
        <f aca="false">IF($A79="","",COUNTIFS(Paradas!$A$3:$A$302,$A79,Paradas!$K$3:$K$302,"&gt;0"))</f>
        <v/>
      </c>
      <c r="L79" s="40" t="str">
        <f aca="false">IF($A79="","",IF($K79=0,"",SUMIF(Paradas!$A$3:$A$302,$A79,Paradas!$K$3:$K$302)/$K79))</f>
        <v/>
      </c>
      <c r="M79" s="39" t="str">
        <f aca="false">IF($A79="","",COUNTIFS(Manutenções!$A$3:$A$302,$A79,Manutenções!$E$3:$E$302,"Aberta"))</f>
        <v/>
      </c>
      <c r="N79" s="39" t="str">
        <f aca="false">IF($A79="","",COUNTIFS(Manutenções!$A$3:$A$302,$A79,Manutenções!$H$3:$H$302,"Atrasada"))</f>
        <v/>
      </c>
      <c r="O79" s="36" t="str">
        <f aca="false">IF($A79="","",IF($M79=0,"Nenhuma agendada",100000-SUMPRODUCT(MAX((Manutenções!$A$3:$A$302=$A79)*(Manutenções!$E$3:$E$302="Aberta")*(100000-Manutenções!$B$3:$B$302)))))</f>
        <v/>
      </c>
      <c r="P79" s="39" t="str">
        <f aca="false">IF($A79="","",COUNTIFS(Documentos!$A$3:$A$152,$A79,Documentos!$E$3:$E$152,"Vencido"))</f>
        <v/>
      </c>
      <c r="Q79" s="41" t="str">
        <f aca="false">IF($A79="","",$H79+ROW()/1000000)</f>
        <v/>
      </c>
    </row>
    <row r="80" customFormat="false" ht="18" hidden="false" customHeight="true" outlineLevel="0" collapsed="false">
      <c r="A80" s="34" t="str">
        <f aca="false">IF(Ativos!$A80="","",Ativos!$A80)</f>
        <v/>
      </c>
      <c r="B80" s="35" t="str">
        <f aca="false">IF($A80="","",Ativos!$B80)</f>
        <v/>
      </c>
      <c r="C80" s="35" t="str">
        <f aca="false">IF($A80="","",Ativos!$E80)</f>
        <v/>
      </c>
      <c r="D80" s="35" t="str">
        <f aca="false">IF($A80="","",Ativos!$I80)</f>
        <v/>
      </c>
      <c r="E80" s="36" t="str">
        <f aca="false">IF($A80="","",MAX(Parâmetros!$C$4-Parâmetros!$C$5,N(Ativos!$G80)))</f>
        <v/>
      </c>
      <c r="F80" s="37" t="str">
        <f aca="false">IF($A80="","",MAX(0,(Parâmetros!$C$4-$E80)*24))</f>
        <v/>
      </c>
      <c r="G80" s="37" t="str">
        <f aca="false">IF($A80="","",SUMIF(Paradas!$A$3:$A$302,$A80,Paradas!$I$3:$I$302))</f>
        <v/>
      </c>
      <c r="H80" s="38" t="str">
        <f aca="false">IF($A80="","",IF($F80&lt;=0,100,MAX(0,MIN(100,(1-$G80/$F80)*100))))</f>
        <v/>
      </c>
      <c r="I80" s="39" t="str">
        <f aca="false">IF($A80="","",SUMIF(Paradas!$A$3:$A$302,$A80,Paradas!$J$3:$J$302))</f>
        <v/>
      </c>
      <c r="J80" s="40" t="str">
        <f aca="false">IF($A80="","",IF(OR($I80=0,($F80-$G80)&lt;=0),"",($F80-$G80)/$I80))</f>
        <v/>
      </c>
      <c r="K80" s="39" t="str">
        <f aca="false">IF($A80="","",COUNTIFS(Paradas!$A$3:$A$302,$A80,Paradas!$K$3:$K$302,"&gt;0"))</f>
        <v/>
      </c>
      <c r="L80" s="40" t="str">
        <f aca="false">IF($A80="","",IF($K80=0,"",SUMIF(Paradas!$A$3:$A$302,$A80,Paradas!$K$3:$K$302)/$K80))</f>
        <v/>
      </c>
      <c r="M80" s="39" t="str">
        <f aca="false">IF($A80="","",COUNTIFS(Manutenções!$A$3:$A$302,$A80,Manutenções!$E$3:$E$302,"Aberta"))</f>
        <v/>
      </c>
      <c r="N80" s="39" t="str">
        <f aca="false">IF($A80="","",COUNTIFS(Manutenções!$A$3:$A$302,$A80,Manutenções!$H$3:$H$302,"Atrasada"))</f>
        <v/>
      </c>
      <c r="O80" s="36" t="str">
        <f aca="false">IF($A80="","",IF($M80=0,"Nenhuma agendada",100000-SUMPRODUCT(MAX((Manutenções!$A$3:$A$302=$A80)*(Manutenções!$E$3:$E$302="Aberta")*(100000-Manutenções!$B$3:$B$302)))))</f>
        <v/>
      </c>
      <c r="P80" s="39" t="str">
        <f aca="false">IF($A80="","",COUNTIFS(Documentos!$A$3:$A$152,$A80,Documentos!$E$3:$E$152,"Vencido"))</f>
        <v/>
      </c>
      <c r="Q80" s="41" t="str">
        <f aca="false">IF($A80="","",$H80+ROW()/1000000)</f>
        <v/>
      </c>
    </row>
    <row r="81" customFormat="false" ht="18" hidden="false" customHeight="true" outlineLevel="0" collapsed="false">
      <c r="A81" s="34" t="str">
        <f aca="false">IF(Ativos!$A81="","",Ativos!$A81)</f>
        <v/>
      </c>
      <c r="B81" s="35" t="str">
        <f aca="false">IF($A81="","",Ativos!$B81)</f>
        <v/>
      </c>
      <c r="C81" s="35" t="str">
        <f aca="false">IF($A81="","",Ativos!$E81)</f>
        <v/>
      </c>
      <c r="D81" s="35" t="str">
        <f aca="false">IF($A81="","",Ativos!$I81)</f>
        <v/>
      </c>
      <c r="E81" s="36" t="str">
        <f aca="false">IF($A81="","",MAX(Parâmetros!$C$4-Parâmetros!$C$5,N(Ativos!$G81)))</f>
        <v/>
      </c>
      <c r="F81" s="37" t="str">
        <f aca="false">IF($A81="","",MAX(0,(Parâmetros!$C$4-$E81)*24))</f>
        <v/>
      </c>
      <c r="G81" s="37" t="str">
        <f aca="false">IF($A81="","",SUMIF(Paradas!$A$3:$A$302,$A81,Paradas!$I$3:$I$302))</f>
        <v/>
      </c>
      <c r="H81" s="38" t="str">
        <f aca="false">IF($A81="","",IF($F81&lt;=0,100,MAX(0,MIN(100,(1-$G81/$F81)*100))))</f>
        <v/>
      </c>
      <c r="I81" s="39" t="str">
        <f aca="false">IF($A81="","",SUMIF(Paradas!$A$3:$A$302,$A81,Paradas!$J$3:$J$302))</f>
        <v/>
      </c>
      <c r="J81" s="40" t="str">
        <f aca="false">IF($A81="","",IF(OR($I81=0,($F81-$G81)&lt;=0),"",($F81-$G81)/$I81))</f>
        <v/>
      </c>
      <c r="K81" s="39" t="str">
        <f aca="false">IF($A81="","",COUNTIFS(Paradas!$A$3:$A$302,$A81,Paradas!$K$3:$K$302,"&gt;0"))</f>
        <v/>
      </c>
      <c r="L81" s="40" t="str">
        <f aca="false">IF($A81="","",IF($K81=0,"",SUMIF(Paradas!$A$3:$A$302,$A81,Paradas!$K$3:$K$302)/$K81))</f>
        <v/>
      </c>
      <c r="M81" s="39" t="str">
        <f aca="false">IF($A81="","",COUNTIFS(Manutenções!$A$3:$A$302,$A81,Manutenções!$E$3:$E$302,"Aberta"))</f>
        <v/>
      </c>
      <c r="N81" s="39" t="str">
        <f aca="false">IF($A81="","",COUNTIFS(Manutenções!$A$3:$A$302,$A81,Manutenções!$H$3:$H$302,"Atrasada"))</f>
        <v/>
      </c>
      <c r="O81" s="36" t="str">
        <f aca="false">IF($A81="","",IF($M81=0,"Nenhuma agendada",100000-SUMPRODUCT(MAX((Manutenções!$A$3:$A$302=$A81)*(Manutenções!$E$3:$E$302="Aberta")*(100000-Manutenções!$B$3:$B$302)))))</f>
        <v/>
      </c>
      <c r="P81" s="39" t="str">
        <f aca="false">IF($A81="","",COUNTIFS(Documentos!$A$3:$A$152,$A81,Documentos!$E$3:$E$152,"Vencido"))</f>
        <v/>
      </c>
      <c r="Q81" s="41" t="str">
        <f aca="false">IF($A81="","",$H81+ROW()/1000000)</f>
        <v/>
      </c>
    </row>
    <row r="82" customFormat="false" ht="18" hidden="false" customHeight="true" outlineLevel="0" collapsed="false">
      <c r="A82" s="34" t="str">
        <f aca="false">IF(Ativos!$A82="","",Ativos!$A82)</f>
        <v/>
      </c>
      <c r="B82" s="35" t="str">
        <f aca="false">IF($A82="","",Ativos!$B82)</f>
        <v/>
      </c>
      <c r="C82" s="35" t="str">
        <f aca="false">IF($A82="","",Ativos!$E82)</f>
        <v/>
      </c>
      <c r="D82" s="35" t="str">
        <f aca="false">IF($A82="","",Ativos!$I82)</f>
        <v/>
      </c>
      <c r="E82" s="36" t="str">
        <f aca="false">IF($A82="","",MAX(Parâmetros!$C$4-Parâmetros!$C$5,N(Ativos!$G82)))</f>
        <v/>
      </c>
      <c r="F82" s="37" t="str">
        <f aca="false">IF($A82="","",MAX(0,(Parâmetros!$C$4-$E82)*24))</f>
        <v/>
      </c>
      <c r="G82" s="37" t="str">
        <f aca="false">IF($A82="","",SUMIF(Paradas!$A$3:$A$302,$A82,Paradas!$I$3:$I$302))</f>
        <v/>
      </c>
      <c r="H82" s="38" t="str">
        <f aca="false">IF($A82="","",IF($F82&lt;=0,100,MAX(0,MIN(100,(1-$G82/$F82)*100))))</f>
        <v/>
      </c>
      <c r="I82" s="39" t="str">
        <f aca="false">IF($A82="","",SUMIF(Paradas!$A$3:$A$302,$A82,Paradas!$J$3:$J$302))</f>
        <v/>
      </c>
      <c r="J82" s="40" t="str">
        <f aca="false">IF($A82="","",IF(OR($I82=0,($F82-$G82)&lt;=0),"",($F82-$G82)/$I82))</f>
        <v/>
      </c>
      <c r="K82" s="39" t="str">
        <f aca="false">IF($A82="","",COUNTIFS(Paradas!$A$3:$A$302,$A82,Paradas!$K$3:$K$302,"&gt;0"))</f>
        <v/>
      </c>
      <c r="L82" s="40" t="str">
        <f aca="false">IF($A82="","",IF($K82=0,"",SUMIF(Paradas!$A$3:$A$302,$A82,Paradas!$K$3:$K$302)/$K82))</f>
        <v/>
      </c>
      <c r="M82" s="39" t="str">
        <f aca="false">IF($A82="","",COUNTIFS(Manutenções!$A$3:$A$302,$A82,Manutenções!$E$3:$E$302,"Aberta"))</f>
        <v/>
      </c>
      <c r="N82" s="39" t="str">
        <f aca="false">IF($A82="","",COUNTIFS(Manutenções!$A$3:$A$302,$A82,Manutenções!$H$3:$H$302,"Atrasada"))</f>
        <v/>
      </c>
      <c r="O82" s="36" t="str">
        <f aca="false">IF($A82="","",IF($M82=0,"Nenhuma agendada",100000-SUMPRODUCT(MAX((Manutenções!$A$3:$A$302=$A82)*(Manutenções!$E$3:$E$302="Aberta")*(100000-Manutenções!$B$3:$B$302)))))</f>
        <v/>
      </c>
      <c r="P82" s="39" t="str">
        <f aca="false">IF($A82="","",COUNTIFS(Documentos!$A$3:$A$152,$A82,Documentos!$E$3:$E$152,"Vencido"))</f>
        <v/>
      </c>
      <c r="Q82" s="41" t="str">
        <f aca="false">IF($A82="","",$H82+ROW()/1000000)</f>
        <v/>
      </c>
    </row>
    <row r="83" customFormat="false" ht="18" hidden="false" customHeight="true" outlineLevel="0" collapsed="false">
      <c r="A83" s="34" t="str">
        <f aca="false">IF(Ativos!$A83="","",Ativos!$A83)</f>
        <v/>
      </c>
      <c r="B83" s="35" t="str">
        <f aca="false">IF($A83="","",Ativos!$B83)</f>
        <v/>
      </c>
      <c r="C83" s="35" t="str">
        <f aca="false">IF($A83="","",Ativos!$E83)</f>
        <v/>
      </c>
      <c r="D83" s="35" t="str">
        <f aca="false">IF($A83="","",Ativos!$I83)</f>
        <v/>
      </c>
      <c r="E83" s="36" t="str">
        <f aca="false">IF($A83="","",MAX(Parâmetros!$C$4-Parâmetros!$C$5,N(Ativos!$G83)))</f>
        <v/>
      </c>
      <c r="F83" s="37" t="str">
        <f aca="false">IF($A83="","",MAX(0,(Parâmetros!$C$4-$E83)*24))</f>
        <v/>
      </c>
      <c r="G83" s="37" t="str">
        <f aca="false">IF($A83="","",SUMIF(Paradas!$A$3:$A$302,$A83,Paradas!$I$3:$I$302))</f>
        <v/>
      </c>
      <c r="H83" s="38" t="str">
        <f aca="false">IF($A83="","",IF($F83&lt;=0,100,MAX(0,MIN(100,(1-$G83/$F83)*100))))</f>
        <v/>
      </c>
      <c r="I83" s="39" t="str">
        <f aca="false">IF($A83="","",SUMIF(Paradas!$A$3:$A$302,$A83,Paradas!$J$3:$J$302))</f>
        <v/>
      </c>
      <c r="J83" s="40" t="str">
        <f aca="false">IF($A83="","",IF(OR($I83=0,($F83-$G83)&lt;=0),"",($F83-$G83)/$I83))</f>
        <v/>
      </c>
      <c r="K83" s="39" t="str">
        <f aca="false">IF($A83="","",COUNTIFS(Paradas!$A$3:$A$302,$A83,Paradas!$K$3:$K$302,"&gt;0"))</f>
        <v/>
      </c>
      <c r="L83" s="40" t="str">
        <f aca="false">IF($A83="","",IF($K83=0,"",SUMIF(Paradas!$A$3:$A$302,$A83,Paradas!$K$3:$K$302)/$K83))</f>
        <v/>
      </c>
      <c r="M83" s="39" t="str">
        <f aca="false">IF($A83="","",COUNTIFS(Manutenções!$A$3:$A$302,$A83,Manutenções!$E$3:$E$302,"Aberta"))</f>
        <v/>
      </c>
      <c r="N83" s="39" t="str">
        <f aca="false">IF($A83="","",COUNTIFS(Manutenções!$A$3:$A$302,$A83,Manutenções!$H$3:$H$302,"Atrasada"))</f>
        <v/>
      </c>
      <c r="O83" s="36" t="str">
        <f aca="false">IF($A83="","",IF($M83=0,"Nenhuma agendada",100000-SUMPRODUCT(MAX((Manutenções!$A$3:$A$302=$A83)*(Manutenções!$E$3:$E$302="Aberta")*(100000-Manutenções!$B$3:$B$302)))))</f>
        <v/>
      </c>
      <c r="P83" s="39" t="str">
        <f aca="false">IF($A83="","",COUNTIFS(Documentos!$A$3:$A$152,$A83,Documentos!$E$3:$E$152,"Vencido"))</f>
        <v/>
      </c>
      <c r="Q83" s="41" t="str">
        <f aca="false">IF($A83="","",$H83+ROW()/1000000)</f>
        <v/>
      </c>
    </row>
    <row r="84" customFormat="false" ht="18" hidden="false" customHeight="true" outlineLevel="0" collapsed="false">
      <c r="A84" s="34" t="str">
        <f aca="false">IF(Ativos!$A84="","",Ativos!$A84)</f>
        <v/>
      </c>
      <c r="B84" s="35" t="str">
        <f aca="false">IF($A84="","",Ativos!$B84)</f>
        <v/>
      </c>
      <c r="C84" s="35" t="str">
        <f aca="false">IF($A84="","",Ativos!$E84)</f>
        <v/>
      </c>
      <c r="D84" s="35" t="str">
        <f aca="false">IF($A84="","",Ativos!$I84)</f>
        <v/>
      </c>
      <c r="E84" s="36" t="str">
        <f aca="false">IF($A84="","",MAX(Parâmetros!$C$4-Parâmetros!$C$5,N(Ativos!$G84)))</f>
        <v/>
      </c>
      <c r="F84" s="37" t="str">
        <f aca="false">IF($A84="","",MAX(0,(Parâmetros!$C$4-$E84)*24))</f>
        <v/>
      </c>
      <c r="G84" s="37" t="str">
        <f aca="false">IF($A84="","",SUMIF(Paradas!$A$3:$A$302,$A84,Paradas!$I$3:$I$302))</f>
        <v/>
      </c>
      <c r="H84" s="38" t="str">
        <f aca="false">IF($A84="","",IF($F84&lt;=0,100,MAX(0,MIN(100,(1-$G84/$F84)*100))))</f>
        <v/>
      </c>
      <c r="I84" s="39" t="str">
        <f aca="false">IF($A84="","",SUMIF(Paradas!$A$3:$A$302,$A84,Paradas!$J$3:$J$302))</f>
        <v/>
      </c>
      <c r="J84" s="40" t="str">
        <f aca="false">IF($A84="","",IF(OR($I84=0,($F84-$G84)&lt;=0),"",($F84-$G84)/$I84))</f>
        <v/>
      </c>
      <c r="K84" s="39" t="str">
        <f aca="false">IF($A84="","",COUNTIFS(Paradas!$A$3:$A$302,$A84,Paradas!$K$3:$K$302,"&gt;0"))</f>
        <v/>
      </c>
      <c r="L84" s="40" t="str">
        <f aca="false">IF($A84="","",IF($K84=0,"",SUMIF(Paradas!$A$3:$A$302,$A84,Paradas!$K$3:$K$302)/$K84))</f>
        <v/>
      </c>
      <c r="M84" s="39" t="str">
        <f aca="false">IF($A84="","",COUNTIFS(Manutenções!$A$3:$A$302,$A84,Manutenções!$E$3:$E$302,"Aberta"))</f>
        <v/>
      </c>
      <c r="N84" s="39" t="str">
        <f aca="false">IF($A84="","",COUNTIFS(Manutenções!$A$3:$A$302,$A84,Manutenções!$H$3:$H$302,"Atrasada"))</f>
        <v/>
      </c>
      <c r="O84" s="36" t="str">
        <f aca="false">IF($A84="","",IF($M84=0,"Nenhuma agendada",100000-SUMPRODUCT(MAX((Manutenções!$A$3:$A$302=$A84)*(Manutenções!$E$3:$E$302="Aberta")*(100000-Manutenções!$B$3:$B$302)))))</f>
        <v/>
      </c>
      <c r="P84" s="39" t="str">
        <f aca="false">IF($A84="","",COUNTIFS(Documentos!$A$3:$A$152,$A84,Documentos!$E$3:$E$152,"Vencido"))</f>
        <v/>
      </c>
      <c r="Q84" s="41" t="str">
        <f aca="false">IF($A84="","",$H84+ROW()/1000000)</f>
        <v/>
      </c>
    </row>
    <row r="85" customFormat="false" ht="18" hidden="false" customHeight="true" outlineLevel="0" collapsed="false">
      <c r="A85" s="34" t="str">
        <f aca="false">IF(Ativos!$A85="","",Ativos!$A85)</f>
        <v/>
      </c>
      <c r="B85" s="35" t="str">
        <f aca="false">IF($A85="","",Ativos!$B85)</f>
        <v/>
      </c>
      <c r="C85" s="35" t="str">
        <f aca="false">IF($A85="","",Ativos!$E85)</f>
        <v/>
      </c>
      <c r="D85" s="35" t="str">
        <f aca="false">IF($A85="","",Ativos!$I85)</f>
        <v/>
      </c>
      <c r="E85" s="36" t="str">
        <f aca="false">IF($A85="","",MAX(Parâmetros!$C$4-Parâmetros!$C$5,N(Ativos!$G85)))</f>
        <v/>
      </c>
      <c r="F85" s="37" t="str">
        <f aca="false">IF($A85="","",MAX(0,(Parâmetros!$C$4-$E85)*24))</f>
        <v/>
      </c>
      <c r="G85" s="37" t="str">
        <f aca="false">IF($A85="","",SUMIF(Paradas!$A$3:$A$302,$A85,Paradas!$I$3:$I$302))</f>
        <v/>
      </c>
      <c r="H85" s="38" t="str">
        <f aca="false">IF($A85="","",IF($F85&lt;=0,100,MAX(0,MIN(100,(1-$G85/$F85)*100))))</f>
        <v/>
      </c>
      <c r="I85" s="39" t="str">
        <f aca="false">IF($A85="","",SUMIF(Paradas!$A$3:$A$302,$A85,Paradas!$J$3:$J$302))</f>
        <v/>
      </c>
      <c r="J85" s="40" t="str">
        <f aca="false">IF($A85="","",IF(OR($I85=0,($F85-$G85)&lt;=0),"",($F85-$G85)/$I85))</f>
        <v/>
      </c>
      <c r="K85" s="39" t="str">
        <f aca="false">IF($A85="","",COUNTIFS(Paradas!$A$3:$A$302,$A85,Paradas!$K$3:$K$302,"&gt;0"))</f>
        <v/>
      </c>
      <c r="L85" s="40" t="str">
        <f aca="false">IF($A85="","",IF($K85=0,"",SUMIF(Paradas!$A$3:$A$302,$A85,Paradas!$K$3:$K$302)/$K85))</f>
        <v/>
      </c>
      <c r="M85" s="39" t="str">
        <f aca="false">IF($A85="","",COUNTIFS(Manutenções!$A$3:$A$302,$A85,Manutenções!$E$3:$E$302,"Aberta"))</f>
        <v/>
      </c>
      <c r="N85" s="39" t="str">
        <f aca="false">IF($A85="","",COUNTIFS(Manutenções!$A$3:$A$302,$A85,Manutenções!$H$3:$H$302,"Atrasada"))</f>
        <v/>
      </c>
      <c r="O85" s="36" t="str">
        <f aca="false">IF($A85="","",IF($M85=0,"Nenhuma agendada",100000-SUMPRODUCT(MAX((Manutenções!$A$3:$A$302=$A85)*(Manutenções!$E$3:$E$302="Aberta")*(100000-Manutenções!$B$3:$B$302)))))</f>
        <v/>
      </c>
      <c r="P85" s="39" t="str">
        <f aca="false">IF($A85="","",COUNTIFS(Documentos!$A$3:$A$152,$A85,Documentos!$E$3:$E$152,"Vencido"))</f>
        <v/>
      </c>
      <c r="Q85" s="41" t="str">
        <f aca="false">IF($A85="","",$H85+ROW()/1000000)</f>
        <v/>
      </c>
    </row>
    <row r="86" customFormat="false" ht="18" hidden="false" customHeight="true" outlineLevel="0" collapsed="false">
      <c r="A86" s="34" t="str">
        <f aca="false">IF(Ativos!$A86="","",Ativos!$A86)</f>
        <v/>
      </c>
      <c r="B86" s="35" t="str">
        <f aca="false">IF($A86="","",Ativos!$B86)</f>
        <v/>
      </c>
      <c r="C86" s="35" t="str">
        <f aca="false">IF($A86="","",Ativos!$E86)</f>
        <v/>
      </c>
      <c r="D86" s="35" t="str">
        <f aca="false">IF($A86="","",Ativos!$I86)</f>
        <v/>
      </c>
      <c r="E86" s="36" t="str">
        <f aca="false">IF($A86="","",MAX(Parâmetros!$C$4-Parâmetros!$C$5,N(Ativos!$G86)))</f>
        <v/>
      </c>
      <c r="F86" s="37" t="str">
        <f aca="false">IF($A86="","",MAX(0,(Parâmetros!$C$4-$E86)*24))</f>
        <v/>
      </c>
      <c r="G86" s="37" t="str">
        <f aca="false">IF($A86="","",SUMIF(Paradas!$A$3:$A$302,$A86,Paradas!$I$3:$I$302))</f>
        <v/>
      </c>
      <c r="H86" s="38" t="str">
        <f aca="false">IF($A86="","",IF($F86&lt;=0,100,MAX(0,MIN(100,(1-$G86/$F86)*100))))</f>
        <v/>
      </c>
      <c r="I86" s="39" t="str">
        <f aca="false">IF($A86="","",SUMIF(Paradas!$A$3:$A$302,$A86,Paradas!$J$3:$J$302))</f>
        <v/>
      </c>
      <c r="J86" s="40" t="str">
        <f aca="false">IF($A86="","",IF(OR($I86=0,($F86-$G86)&lt;=0),"",($F86-$G86)/$I86))</f>
        <v/>
      </c>
      <c r="K86" s="39" t="str">
        <f aca="false">IF($A86="","",COUNTIFS(Paradas!$A$3:$A$302,$A86,Paradas!$K$3:$K$302,"&gt;0"))</f>
        <v/>
      </c>
      <c r="L86" s="40" t="str">
        <f aca="false">IF($A86="","",IF($K86=0,"",SUMIF(Paradas!$A$3:$A$302,$A86,Paradas!$K$3:$K$302)/$K86))</f>
        <v/>
      </c>
      <c r="M86" s="39" t="str">
        <f aca="false">IF($A86="","",COUNTIFS(Manutenções!$A$3:$A$302,$A86,Manutenções!$E$3:$E$302,"Aberta"))</f>
        <v/>
      </c>
      <c r="N86" s="39" t="str">
        <f aca="false">IF($A86="","",COUNTIFS(Manutenções!$A$3:$A$302,$A86,Manutenções!$H$3:$H$302,"Atrasada"))</f>
        <v/>
      </c>
      <c r="O86" s="36" t="str">
        <f aca="false">IF($A86="","",IF($M86=0,"Nenhuma agendada",100000-SUMPRODUCT(MAX((Manutenções!$A$3:$A$302=$A86)*(Manutenções!$E$3:$E$302="Aberta")*(100000-Manutenções!$B$3:$B$302)))))</f>
        <v/>
      </c>
      <c r="P86" s="39" t="str">
        <f aca="false">IF($A86="","",COUNTIFS(Documentos!$A$3:$A$152,$A86,Documentos!$E$3:$E$152,"Vencido"))</f>
        <v/>
      </c>
      <c r="Q86" s="41" t="str">
        <f aca="false">IF($A86="","",$H86+ROW()/1000000)</f>
        <v/>
      </c>
    </row>
    <row r="87" customFormat="false" ht="18" hidden="false" customHeight="true" outlineLevel="0" collapsed="false">
      <c r="A87" s="34" t="str">
        <f aca="false">IF(Ativos!$A87="","",Ativos!$A87)</f>
        <v/>
      </c>
      <c r="B87" s="35" t="str">
        <f aca="false">IF($A87="","",Ativos!$B87)</f>
        <v/>
      </c>
      <c r="C87" s="35" t="str">
        <f aca="false">IF($A87="","",Ativos!$E87)</f>
        <v/>
      </c>
      <c r="D87" s="35" t="str">
        <f aca="false">IF($A87="","",Ativos!$I87)</f>
        <v/>
      </c>
      <c r="E87" s="36" t="str">
        <f aca="false">IF($A87="","",MAX(Parâmetros!$C$4-Parâmetros!$C$5,N(Ativos!$G87)))</f>
        <v/>
      </c>
      <c r="F87" s="37" t="str">
        <f aca="false">IF($A87="","",MAX(0,(Parâmetros!$C$4-$E87)*24))</f>
        <v/>
      </c>
      <c r="G87" s="37" t="str">
        <f aca="false">IF($A87="","",SUMIF(Paradas!$A$3:$A$302,$A87,Paradas!$I$3:$I$302))</f>
        <v/>
      </c>
      <c r="H87" s="38" t="str">
        <f aca="false">IF($A87="","",IF($F87&lt;=0,100,MAX(0,MIN(100,(1-$G87/$F87)*100))))</f>
        <v/>
      </c>
      <c r="I87" s="39" t="str">
        <f aca="false">IF($A87="","",SUMIF(Paradas!$A$3:$A$302,$A87,Paradas!$J$3:$J$302))</f>
        <v/>
      </c>
      <c r="J87" s="40" t="str">
        <f aca="false">IF($A87="","",IF(OR($I87=0,($F87-$G87)&lt;=0),"",($F87-$G87)/$I87))</f>
        <v/>
      </c>
      <c r="K87" s="39" t="str">
        <f aca="false">IF($A87="","",COUNTIFS(Paradas!$A$3:$A$302,$A87,Paradas!$K$3:$K$302,"&gt;0"))</f>
        <v/>
      </c>
      <c r="L87" s="40" t="str">
        <f aca="false">IF($A87="","",IF($K87=0,"",SUMIF(Paradas!$A$3:$A$302,$A87,Paradas!$K$3:$K$302)/$K87))</f>
        <v/>
      </c>
      <c r="M87" s="39" t="str">
        <f aca="false">IF($A87="","",COUNTIFS(Manutenções!$A$3:$A$302,$A87,Manutenções!$E$3:$E$302,"Aberta"))</f>
        <v/>
      </c>
      <c r="N87" s="39" t="str">
        <f aca="false">IF($A87="","",COUNTIFS(Manutenções!$A$3:$A$302,$A87,Manutenções!$H$3:$H$302,"Atrasada"))</f>
        <v/>
      </c>
      <c r="O87" s="36" t="str">
        <f aca="false">IF($A87="","",IF($M87=0,"Nenhuma agendada",100000-SUMPRODUCT(MAX((Manutenções!$A$3:$A$302=$A87)*(Manutenções!$E$3:$E$302="Aberta")*(100000-Manutenções!$B$3:$B$302)))))</f>
        <v/>
      </c>
      <c r="P87" s="39" t="str">
        <f aca="false">IF($A87="","",COUNTIFS(Documentos!$A$3:$A$152,$A87,Documentos!$E$3:$E$152,"Vencido"))</f>
        <v/>
      </c>
      <c r="Q87" s="41" t="str">
        <f aca="false">IF($A87="","",$H87+ROW()/1000000)</f>
        <v/>
      </c>
    </row>
    <row r="88" customFormat="false" ht="18" hidden="false" customHeight="true" outlineLevel="0" collapsed="false">
      <c r="A88" s="34" t="str">
        <f aca="false">IF(Ativos!$A88="","",Ativos!$A88)</f>
        <v/>
      </c>
      <c r="B88" s="35" t="str">
        <f aca="false">IF($A88="","",Ativos!$B88)</f>
        <v/>
      </c>
      <c r="C88" s="35" t="str">
        <f aca="false">IF($A88="","",Ativos!$E88)</f>
        <v/>
      </c>
      <c r="D88" s="35" t="str">
        <f aca="false">IF($A88="","",Ativos!$I88)</f>
        <v/>
      </c>
      <c r="E88" s="36" t="str">
        <f aca="false">IF($A88="","",MAX(Parâmetros!$C$4-Parâmetros!$C$5,N(Ativos!$G88)))</f>
        <v/>
      </c>
      <c r="F88" s="37" t="str">
        <f aca="false">IF($A88="","",MAX(0,(Parâmetros!$C$4-$E88)*24))</f>
        <v/>
      </c>
      <c r="G88" s="37" t="str">
        <f aca="false">IF($A88="","",SUMIF(Paradas!$A$3:$A$302,$A88,Paradas!$I$3:$I$302))</f>
        <v/>
      </c>
      <c r="H88" s="38" t="str">
        <f aca="false">IF($A88="","",IF($F88&lt;=0,100,MAX(0,MIN(100,(1-$G88/$F88)*100))))</f>
        <v/>
      </c>
      <c r="I88" s="39" t="str">
        <f aca="false">IF($A88="","",SUMIF(Paradas!$A$3:$A$302,$A88,Paradas!$J$3:$J$302))</f>
        <v/>
      </c>
      <c r="J88" s="40" t="str">
        <f aca="false">IF($A88="","",IF(OR($I88=0,($F88-$G88)&lt;=0),"",($F88-$G88)/$I88))</f>
        <v/>
      </c>
      <c r="K88" s="39" t="str">
        <f aca="false">IF($A88="","",COUNTIFS(Paradas!$A$3:$A$302,$A88,Paradas!$K$3:$K$302,"&gt;0"))</f>
        <v/>
      </c>
      <c r="L88" s="40" t="str">
        <f aca="false">IF($A88="","",IF($K88=0,"",SUMIF(Paradas!$A$3:$A$302,$A88,Paradas!$K$3:$K$302)/$K88))</f>
        <v/>
      </c>
      <c r="M88" s="39" t="str">
        <f aca="false">IF($A88="","",COUNTIFS(Manutenções!$A$3:$A$302,$A88,Manutenções!$E$3:$E$302,"Aberta"))</f>
        <v/>
      </c>
      <c r="N88" s="39" t="str">
        <f aca="false">IF($A88="","",COUNTIFS(Manutenções!$A$3:$A$302,$A88,Manutenções!$H$3:$H$302,"Atrasada"))</f>
        <v/>
      </c>
      <c r="O88" s="36" t="str">
        <f aca="false">IF($A88="","",IF($M88=0,"Nenhuma agendada",100000-SUMPRODUCT(MAX((Manutenções!$A$3:$A$302=$A88)*(Manutenções!$E$3:$E$302="Aberta")*(100000-Manutenções!$B$3:$B$302)))))</f>
        <v/>
      </c>
      <c r="P88" s="39" t="str">
        <f aca="false">IF($A88="","",COUNTIFS(Documentos!$A$3:$A$152,$A88,Documentos!$E$3:$E$152,"Vencido"))</f>
        <v/>
      </c>
      <c r="Q88" s="41" t="str">
        <f aca="false">IF($A88="","",$H88+ROW()/1000000)</f>
        <v/>
      </c>
    </row>
    <row r="89" customFormat="false" ht="18" hidden="false" customHeight="true" outlineLevel="0" collapsed="false">
      <c r="A89" s="34" t="str">
        <f aca="false">IF(Ativos!$A89="","",Ativos!$A89)</f>
        <v/>
      </c>
      <c r="B89" s="35" t="str">
        <f aca="false">IF($A89="","",Ativos!$B89)</f>
        <v/>
      </c>
      <c r="C89" s="35" t="str">
        <f aca="false">IF($A89="","",Ativos!$E89)</f>
        <v/>
      </c>
      <c r="D89" s="35" t="str">
        <f aca="false">IF($A89="","",Ativos!$I89)</f>
        <v/>
      </c>
      <c r="E89" s="36" t="str">
        <f aca="false">IF($A89="","",MAX(Parâmetros!$C$4-Parâmetros!$C$5,N(Ativos!$G89)))</f>
        <v/>
      </c>
      <c r="F89" s="37" t="str">
        <f aca="false">IF($A89="","",MAX(0,(Parâmetros!$C$4-$E89)*24))</f>
        <v/>
      </c>
      <c r="G89" s="37" t="str">
        <f aca="false">IF($A89="","",SUMIF(Paradas!$A$3:$A$302,$A89,Paradas!$I$3:$I$302))</f>
        <v/>
      </c>
      <c r="H89" s="38" t="str">
        <f aca="false">IF($A89="","",IF($F89&lt;=0,100,MAX(0,MIN(100,(1-$G89/$F89)*100))))</f>
        <v/>
      </c>
      <c r="I89" s="39" t="str">
        <f aca="false">IF($A89="","",SUMIF(Paradas!$A$3:$A$302,$A89,Paradas!$J$3:$J$302))</f>
        <v/>
      </c>
      <c r="J89" s="40" t="str">
        <f aca="false">IF($A89="","",IF(OR($I89=0,($F89-$G89)&lt;=0),"",($F89-$G89)/$I89))</f>
        <v/>
      </c>
      <c r="K89" s="39" t="str">
        <f aca="false">IF($A89="","",COUNTIFS(Paradas!$A$3:$A$302,$A89,Paradas!$K$3:$K$302,"&gt;0"))</f>
        <v/>
      </c>
      <c r="L89" s="40" t="str">
        <f aca="false">IF($A89="","",IF($K89=0,"",SUMIF(Paradas!$A$3:$A$302,$A89,Paradas!$K$3:$K$302)/$K89))</f>
        <v/>
      </c>
      <c r="M89" s="39" t="str">
        <f aca="false">IF($A89="","",COUNTIFS(Manutenções!$A$3:$A$302,$A89,Manutenções!$E$3:$E$302,"Aberta"))</f>
        <v/>
      </c>
      <c r="N89" s="39" t="str">
        <f aca="false">IF($A89="","",COUNTIFS(Manutenções!$A$3:$A$302,$A89,Manutenções!$H$3:$H$302,"Atrasada"))</f>
        <v/>
      </c>
      <c r="O89" s="36" t="str">
        <f aca="false">IF($A89="","",IF($M89=0,"Nenhuma agendada",100000-SUMPRODUCT(MAX((Manutenções!$A$3:$A$302=$A89)*(Manutenções!$E$3:$E$302="Aberta")*(100000-Manutenções!$B$3:$B$302)))))</f>
        <v/>
      </c>
      <c r="P89" s="39" t="str">
        <f aca="false">IF($A89="","",COUNTIFS(Documentos!$A$3:$A$152,$A89,Documentos!$E$3:$E$152,"Vencido"))</f>
        <v/>
      </c>
      <c r="Q89" s="41" t="str">
        <f aca="false">IF($A89="","",$H89+ROW()/1000000)</f>
        <v/>
      </c>
    </row>
    <row r="90" customFormat="false" ht="18" hidden="false" customHeight="true" outlineLevel="0" collapsed="false">
      <c r="A90" s="34" t="str">
        <f aca="false">IF(Ativos!$A90="","",Ativos!$A90)</f>
        <v/>
      </c>
      <c r="B90" s="35" t="str">
        <f aca="false">IF($A90="","",Ativos!$B90)</f>
        <v/>
      </c>
      <c r="C90" s="35" t="str">
        <f aca="false">IF($A90="","",Ativos!$E90)</f>
        <v/>
      </c>
      <c r="D90" s="35" t="str">
        <f aca="false">IF($A90="","",Ativos!$I90)</f>
        <v/>
      </c>
      <c r="E90" s="36" t="str">
        <f aca="false">IF($A90="","",MAX(Parâmetros!$C$4-Parâmetros!$C$5,N(Ativos!$G90)))</f>
        <v/>
      </c>
      <c r="F90" s="37" t="str">
        <f aca="false">IF($A90="","",MAX(0,(Parâmetros!$C$4-$E90)*24))</f>
        <v/>
      </c>
      <c r="G90" s="37" t="str">
        <f aca="false">IF($A90="","",SUMIF(Paradas!$A$3:$A$302,$A90,Paradas!$I$3:$I$302))</f>
        <v/>
      </c>
      <c r="H90" s="38" t="str">
        <f aca="false">IF($A90="","",IF($F90&lt;=0,100,MAX(0,MIN(100,(1-$G90/$F90)*100))))</f>
        <v/>
      </c>
      <c r="I90" s="39" t="str">
        <f aca="false">IF($A90="","",SUMIF(Paradas!$A$3:$A$302,$A90,Paradas!$J$3:$J$302))</f>
        <v/>
      </c>
      <c r="J90" s="40" t="str">
        <f aca="false">IF($A90="","",IF(OR($I90=0,($F90-$G90)&lt;=0),"",($F90-$G90)/$I90))</f>
        <v/>
      </c>
      <c r="K90" s="39" t="str">
        <f aca="false">IF($A90="","",COUNTIFS(Paradas!$A$3:$A$302,$A90,Paradas!$K$3:$K$302,"&gt;0"))</f>
        <v/>
      </c>
      <c r="L90" s="40" t="str">
        <f aca="false">IF($A90="","",IF($K90=0,"",SUMIF(Paradas!$A$3:$A$302,$A90,Paradas!$K$3:$K$302)/$K90))</f>
        <v/>
      </c>
      <c r="M90" s="39" t="str">
        <f aca="false">IF($A90="","",COUNTIFS(Manutenções!$A$3:$A$302,$A90,Manutenções!$E$3:$E$302,"Aberta"))</f>
        <v/>
      </c>
      <c r="N90" s="39" t="str">
        <f aca="false">IF($A90="","",COUNTIFS(Manutenções!$A$3:$A$302,$A90,Manutenções!$H$3:$H$302,"Atrasada"))</f>
        <v/>
      </c>
      <c r="O90" s="36" t="str">
        <f aca="false">IF($A90="","",IF($M90=0,"Nenhuma agendada",100000-SUMPRODUCT(MAX((Manutenções!$A$3:$A$302=$A90)*(Manutenções!$E$3:$E$302="Aberta")*(100000-Manutenções!$B$3:$B$302)))))</f>
        <v/>
      </c>
      <c r="P90" s="39" t="str">
        <f aca="false">IF($A90="","",COUNTIFS(Documentos!$A$3:$A$152,$A90,Documentos!$E$3:$E$152,"Vencido"))</f>
        <v/>
      </c>
      <c r="Q90" s="41" t="str">
        <f aca="false">IF($A90="","",$H90+ROW()/1000000)</f>
        <v/>
      </c>
    </row>
    <row r="91" customFormat="false" ht="18" hidden="false" customHeight="true" outlineLevel="0" collapsed="false">
      <c r="A91" s="34" t="str">
        <f aca="false">IF(Ativos!$A91="","",Ativos!$A91)</f>
        <v/>
      </c>
      <c r="B91" s="35" t="str">
        <f aca="false">IF($A91="","",Ativos!$B91)</f>
        <v/>
      </c>
      <c r="C91" s="35" t="str">
        <f aca="false">IF($A91="","",Ativos!$E91)</f>
        <v/>
      </c>
      <c r="D91" s="35" t="str">
        <f aca="false">IF($A91="","",Ativos!$I91)</f>
        <v/>
      </c>
      <c r="E91" s="36" t="str">
        <f aca="false">IF($A91="","",MAX(Parâmetros!$C$4-Parâmetros!$C$5,N(Ativos!$G91)))</f>
        <v/>
      </c>
      <c r="F91" s="37" t="str">
        <f aca="false">IF($A91="","",MAX(0,(Parâmetros!$C$4-$E91)*24))</f>
        <v/>
      </c>
      <c r="G91" s="37" t="str">
        <f aca="false">IF($A91="","",SUMIF(Paradas!$A$3:$A$302,$A91,Paradas!$I$3:$I$302))</f>
        <v/>
      </c>
      <c r="H91" s="38" t="str">
        <f aca="false">IF($A91="","",IF($F91&lt;=0,100,MAX(0,MIN(100,(1-$G91/$F91)*100))))</f>
        <v/>
      </c>
      <c r="I91" s="39" t="str">
        <f aca="false">IF($A91="","",SUMIF(Paradas!$A$3:$A$302,$A91,Paradas!$J$3:$J$302))</f>
        <v/>
      </c>
      <c r="J91" s="40" t="str">
        <f aca="false">IF($A91="","",IF(OR($I91=0,($F91-$G91)&lt;=0),"",($F91-$G91)/$I91))</f>
        <v/>
      </c>
      <c r="K91" s="39" t="str">
        <f aca="false">IF($A91="","",COUNTIFS(Paradas!$A$3:$A$302,$A91,Paradas!$K$3:$K$302,"&gt;0"))</f>
        <v/>
      </c>
      <c r="L91" s="40" t="str">
        <f aca="false">IF($A91="","",IF($K91=0,"",SUMIF(Paradas!$A$3:$A$302,$A91,Paradas!$K$3:$K$302)/$K91))</f>
        <v/>
      </c>
      <c r="M91" s="39" t="str">
        <f aca="false">IF($A91="","",COUNTIFS(Manutenções!$A$3:$A$302,$A91,Manutenções!$E$3:$E$302,"Aberta"))</f>
        <v/>
      </c>
      <c r="N91" s="39" t="str">
        <f aca="false">IF($A91="","",COUNTIFS(Manutenções!$A$3:$A$302,$A91,Manutenções!$H$3:$H$302,"Atrasada"))</f>
        <v/>
      </c>
      <c r="O91" s="36" t="str">
        <f aca="false">IF($A91="","",IF($M91=0,"Nenhuma agendada",100000-SUMPRODUCT(MAX((Manutenções!$A$3:$A$302=$A91)*(Manutenções!$E$3:$E$302="Aberta")*(100000-Manutenções!$B$3:$B$302)))))</f>
        <v/>
      </c>
      <c r="P91" s="39" t="str">
        <f aca="false">IF($A91="","",COUNTIFS(Documentos!$A$3:$A$152,$A91,Documentos!$E$3:$E$152,"Vencido"))</f>
        <v/>
      </c>
      <c r="Q91" s="41" t="str">
        <f aca="false">IF($A91="","",$H91+ROW()/1000000)</f>
        <v/>
      </c>
    </row>
    <row r="92" customFormat="false" ht="18" hidden="false" customHeight="true" outlineLevel="0" collapsed="false">
      <c r="A92" s="34" t="str">
        <f aca="false">IF(Ativos!$A92="","",Ativos!$A92)</f>
        <v/>
      </c>
      <c r="B92" s="35" t="str">
        <f aca="false">IF($A92="","",Ativos!$B92)</f>
        <v/>
      </c>
      <c r="C92" s="35" t="str">
        <f aca="false">IF($A92="","",Ativos!$E92)</f>
        <v/>
      </c>
      <c r="D92" s="35" t="str">
        <f aca="false">IF($A92="","",Ativos!$I92)</f>
        <v/>
      </c>
      <c r="E92" s="36" t="str">
        <f aca="false">IF($A92="","",MAX(Parâmetros!$C$4-Parâmetros!$C$5,N(Ativos!$G92)))</f>
        <v/>
      </c>
      <c r="F92" s="37" t="str">
        <f aca="false">IF($A92="","",MAX(0,(Parâmetros!$C$4-$E92)*24))</f>
        <v/>
      </c>
      <c r="G92" s="37" t="str">
        <f aca="false">IF($A92="","",SUMIF(Paradas!$A$3:$A$302,$A92,Paradas!$I$3:$I$302))</f>
        <v/>
      </c>
      <c r="H92" s="38" t="str">
        <f aca="false">IF($A92="","",IF($F92&lt;=0,100,MAX(0,MIN(100,(1-$G92/$F92)*100))))</f>
        <v/>
      </c>
      <c r="I92" s="39" t="str">
        <f aca="false">IF($A92="","",SUMIF(Paradas!$A$3:$A$302,$A92,Paradas!$J$3:$J$302))</f>
        <v/>
      </c>
      <c r="J92" s="40" t="str">
        <f aca="false">IF($A92="","",IF(OR($I92=0,($F92-$G92)&lt;=0),"",($F92-$G92)/$I92))</f>
        <v/>
      </c>
      <c r="K92" s="39" t="str">
        <f aca="false">IF($A92="","",COUNTIFS(Paradas!$A$3:$A$302,$A92,Paradas!$K$3:$K$302,"&gt;0"))</f>
        <v/>
      </c>
      <c r="L92" s="40" t="str">
        <f aca="false">IF($A92="","",IF($K92=0,"",SUMIF(Paradas!$A$3:$A$302,$A92,Paradas!$K$3:$K$302)/$K92))</f>
        <v/>
      </c>
      <c r="M92" s="39" t="str">
        <f aca="false">IF($A92="","",COUNTIFS(Manutenções!$A$3:$A$302,$A92,Manutenções!$E$3:$E$302,"Aberta"))</f>
        <v/>
      </c>
      <c r="N92" s="39" t="str">
        <f aca="false">IF($A92="","",COUNTIFS(Manutenções!$A$3:$A$302,$A92,Manutenções!$H$3:$H$302,"Atrasada"))</f>
        <v/>
      </c>
      <c r="O92" s="36" t="str">
        <f aca="false">IF($A92="","",IF($M92=0,"Nenhuma agendada",100000-SUMPRODUCT(MAX((Manutenções!$A$3:$A$302=$A92)*(Manutenções!$E$3:$E$302="Aberta")*(100000-Manutenções!$B$3:$B$302)))))</f>
        <v/>
      </c>
      <c r="P92" s="39" t="str">
        <f aca="false">IF($A92="","",COUNTIFS(Documentos!$A$3:$A$152,$A92,Documentos!$E$3:$E$152,"Vencido"))</f>
        <v/>
      </c>
      <c r="Q92" s="41" t="str">
        <f aca="false">IF($A92="","",$H92+ROW()/1000000)</f>
        <v/>
      </c>
    </row>
    <row r="93" customFormat="false" ht="18" hidden="false" customHeight="true" outlineLevel="0" collapsed="false">
      <c r="A93" s="34" t="str">
        <f aca="false">IF(Ativos!$A93="","",Ativos!$A93)</f>
        <v/>
      </c>
      <c r="B93" s="35" t="str">
        <f aca="false">IF($A93="","",Ativos!$B93)</f>
        <v/>
      </c>
      <c r="C93" s="35" t="str">
        <f aca="false">IF($A93="","",Ativos!$E93)</f>
        <v/>
      </c>
      <c r="D93" s="35" t="str">
        <f aca="false">IF($A93="","",Ativos!$I93)</f>
        <v/>
      </c>
      <c r="E93" s="36" t="str">
        <f aca="false">IF($A93="","",MAX(Parâmetros!$C$4-Parâmetros!$C$5,N(Ativos!$G93)))</f>
        <v/>
      </c>
      <c r="F93" s="37" t="str">
        <f aca="false">IF($A93="","",MAX(0,(Parâmetros!$C$4-$E93)*24))</f>
        <v/>
      </c>
      <c r="G93" s="37" t="str">
        <f aca="false">IF($A93="","",SUMIF(Paradas!$A$3:$A$302,$A93,Paradas!$I$3:$I$302))</f>
        <v/>
      </c>
      <c r="H93" s="38" t="str">
        <f aca="false">IF($A93="","",IF($F93&lt;=0,100,MAX(0,MIN(100,(1-$G93/$F93)*100))))</f>
        <v/>
      </c>
      <c r="I93" s="39" t="str">
        <f aca="false">IF($A93="","",SUMIF(Paradas!$A$3:$A$302,$A93,Paradas!$J$3:$J$302))</f>
        <v/>
      </c>
      <c r="J93" s="40" t="str">
        <f aca="false">IF($A93="","",IF(OR($I93=0,($F93-$G93)&lt;=0),"",($F93-$G93)/$I93))</f>
        <v/>
      </c>
      <c r="K93" s="39" t="str">
        <f aca="false">IF($A93="","",COUNTIFS(Paradas!$A$3:$A$302,$A93,Paradas!$K$3:$K$302,"&gt;0"))</f>
        <v/>
      </c>
      <c r="L93" s="40" t="str">
        <f aca="false">IF($A93="","",IF($K93=0,"",SUMIF(Paradas!$A$3:$A$302,$A93,Paradas!$K$3:$K$302)/$K93))</f>
        <v/>
      </c>
      <c r="M93" s="39" t="str">
        <f aca="false">IF($A93="","",COUNTIFS(Manutenções!$A$3:$A$302,$A93,Manutenções!$E$3:$E$302,"Aberta"))</f>
        <v/>
      </c>
      <c r="N93" s="39" t="str">
        <f aca="false">IF($A93="","",COUNTIFS(Manutenções!$A$3:$A$302,$A93,Manutenções!$H$3:$H$302,"Atrasada"))</f>
        <v/>
      </c>
      <c r="O93" s="36" t="str">
        <f aca="false">IF($A93="","",IF($M93=0,"Nenhuma agendada",100000-SUMPRODUCT(MAX((Manutenções!$A$3:$A$302=$A93)*(Manutenções!$E$3:$E$302="Aberta")*(100000-Manutenções!$B$3:$B$302)))))</f>
        <v/>
      </c>
      <c r="P93" s="39" t="str">
        <f aca="false">IF($A93="","",COUNTIFS(Documentos!$A$3:$A$152,$A93,Documentos!$E$3:$E$152,"Vencido"))</f>
        <v/>
      </c>
      <c r="Q93" s="41" t="str">
        <f aca="false">IF($A93="","",$H93+ROW()/1000000)</f>
        <v/>
      </c>
    </row>
    <row r="94" customFormat="false" ht="18" hidden="false" customHeight="true" outlineLevel="0" collapsed="false">
      <c r="A94" s="34" t="str">
        <f aca="false">IF(Ativos!$A94="","",Ativos!$A94)</f>
        <v/>
      </c>
      <c r="B94" s="35" t="str">
        <f aca="false">IF($A94="","",Ativos!$B94)</f>
        <v/>
      </c>
      <c r="C94" s="35" t="str">
        <f aca="false">IF($A94="","",Ativos!$E94)</f>
        <v/>
      </c>
      <c r="D94" s="35" t="str">
        <f aca="false">IF($A94="","",Ativos!$I94)</f>
        <v/>
      </c>
      <c r="E94" s="36" t="str">
        <f aca="false">IF($A94="","",MAX(Parâmetros!$C$4-Parâmetros!$C$5,N(Ativos!$G94)))</f>
        <v/>
      </c>
      <c r="F94" s="37" t="str">
        <f aca="false">IF($A94="","",MAX(0,(Parâmetros!$C$4-$E94)*24))</f>
        <v/>
      </c>
      <c r="G94" s="37" t="str">
        <f aca="false">IF($A94="","",SUMIF(Paradas!$A$3:$A$302,$A94,Paradas!$I$3:$I$302))</f>
        <v/>
      </c>
      <c r="H94" s="38" t="str">
        <f aca="false">IF($A94="","",IF($F94&lt;=0,100,MAX(0,MIN(100,(1-$G94/$F94)*100))))</f>
        <v/>
      </c>
      <c r="I94" s="39" t="str">
        <f aca="false">IF($A94="","",SUMIF(Paradas!$A$3:$A$302,$A94,Paradas!$J$3:$J$302))</f>
        <v/>
      </c>
      <c r="J94" s="40" t="str">
        <f aca="false">IF($A94="","",IF(OR($I94=0,($F94-$G94)&lt;=0),"",($F94-$G94)/$I94))</f>
        <v/>
      </c>
      <c r="K94" s="39" t="str">
        <f aca="false">IF($A94="","",COUNTIFS(Paradas!$A$3:$A$302,$A94,Paradas!$K$3:$K$302,"&gt;0"))</f>
        <v/>
      </c>
      <c r="L94" s="40" t="str">
        <f aca="false">IF($A94="","",IF($K94=0,"",SUMIF(Paradas!$A$3:$A$302,$A94,Paradas!$K$3:$K$302)/$K94))</f>
        <v/>
      </c>
      <c r="M94" s="39" t="str">
        <f aca="false">IF($A94="","",COUNTIFS(Manutenções!$A$3:$A$302,$A94,Manutenções!$E$3:$E$302,"Aberta"))</f>
        <v/>
      </c>
      <c r="N94" s="39" t="str">
        <f aca="false">IF($A94="","",COUNTIFS(Manutenções!$A$3:$A$302,$A94,Manutenções!$H$3:$H$302,"Atrasada"))</f>
        <v/>
      </c>
      <c r="O94" s="36" t="str">
        <f aca="false">IF($A94="","",IF($M94=0,"Nenhuma agendada",100000-SUMPRODUCT(MAX((Manutenções!$A$3:$A$302=$A94)*(Manutenções!$E$3:$E$302="Aberta")*(100000-Manutenções!$B$3:$B$302)))))</f>
        <v/>
      </c>
      <c r="P94" s="39" t="str">
        <f aca="false">IF($A94="","",COUNTIFS(Documentos!$A$3:$A$152,$A94,Documentos!$E$3:$E$152,"Vencido"))</f>
        <v/>
      </c>
      <c r="Q94" s="41" t="str">
        <f aca="false">IF($A94="","",$H94+ROW()/1000000)</f>
        <v/>
      </c>
    </row>
    <row r="95" customFormat="false" ht="18" hidden="false" customHeight="true" outlineLevel="0" collapsed="false">
      <c r="A95" s="34" t="str">
        <f aca="false">IF(Ativos!$A95="","",Ativos!$A95)</f>
        <v/>
      </c>
      <c r="B95" s="35" t="str">
        <f aca="false">IF($A95="","",Ativos!$B95)</f>
        <v/>
      </c>
      <c r="C95" s="35" t="str">
        <f aca="false">IF($A95="","",Ativos!$E95)</f>
        <v/>
      </c>
      <c r="D95" s="35" t="str">
        <f aca="false">IF($A95="","",Ativos!$I95)</f>
        <v/>
      </c>
      <c r="E95" s="36" t="str">
        <f aca="false">IF($A95="","",MAX(Parâmetros!$C$4-Parâmetros!$C$5,N(Ativos!$G95)))</f>
        <v/>
      </c>
      <c r="F95" s="37" t="str">
        <f aca="false">IF($A95="","",MAX(0,(Parâmetros!$C$4-$E95)*24))</f>
        <v/>
      </c>
      <c r="G95" s="37" t="str">
        <f aca="false">IF($A95="","",SUMIF(Paradas!$A$3:$A$302,$A95,Paradas!$I$3:$I$302))</f>
        <v/>
      </c>
      <c r="H95" s="38" t="str">
        <f aca="false">IF($A95="","",IF($F95&lt;=0,100,MAX(0,MIN(100,(1-$G95/$F95)*100))))</f>
        <v/>
      </c>
      <c r="I95" s="39" t="str">
        <f aca="false">IF($A95="","",SUMIF(Paradas!$A$3:$A$302,$A95,Paradas!$J$3:$J$302))</f>
        <v/>
      </c>
      <c r="J95" s="40" t="str">
        <f aca="false">IF($A95="","",IF(OR($I95=0,($F95-$G95)&lt;=0),"",($F95-$G95)/$I95))</f>
        <v/>
      </c>
      <c r="K95" s="39" t="str">
        <f aca="false">IF($A95="","",COUNTIFS(Paradas!$A$3:$A$302,$A95,Paradas!$K$3:$K$302,"&gt;0"))</f>
        <v/>
      </c>
      <c r="L95" s="40" t="str">
        <f aca="false">IF($A95="","",IF($K95=0,"",SUMIF(Paradas!$A$3:$A$302,$A95,Paradas!$K$3:$K$302)/$K95))</f>
        <v/>
      </c>
      <c r="M95" s="39" t="str">
        <f aca="false">IF($A95="","",COUNTIFS(Manutenções!$A$3:$A$302,$A95,Manutenções!$E$3:$E$302,"Aberta"))</f>
        <v/>
      </c>
      <c r="N95" s="39" t="str">
        <f aca="false">IF($A95="","",COUNTIFS(Manutenções!$A$3:$A$302,$A95,Manutenções!$H$3:$H$302,"Atrasada"))</f>
        <v/>
      </c>
      <c r="O95" s="36" t="str">
        <f aca="false">IF($A95="","",IF($M95=0,"Nenhuma agendada",100000-SUMPRODUCT(MAX((Manutenções!$A$3:$A$302=$A95)*(Manutenções!$E$3:$E$302="Aberta")*(100000-Manutenções!$B$3:$B$302)))))</f>
        <v/>
      </c>
      <c r="P95" s="39" t="str">
        <f aca="false">IF($A95="","",COUNTIFS(Documentos!$A$3:$A$152,$A95,Documentos!$E$3:$E$152,"Vencido"))</f>
        <v/>
      </c>
      <c r="Q95" s="41" t="str">
        <f aca="false">IF($A95="","",$H95+ROW()/1000000)</f>
        <v/>
      </c>
    </row>
    <row r="96" customFormat="false" ht="18" hidden="false" customHeight="true" outlineLevel="0" collapsed="false">
      <c r="A96" s="34" t="str">
        <f aca="false">IF(Ativos!$A96="","",Ativos!$A96)</f>
        <v/>
      </c>
      <c r="B96" s="35" t="str">
        <f aca="false">IF($A96="","",Ativos!$B96)</f>
        <v/>
      </c>
      <c r="C96" s="35" t="str">
        <f aca="false">IF($A96="","",Ativos!$E96)</f>
        <v/>
      </c>
      <c r="D96" s="35" t="str">
        <f aca="false">IF($A96="","",Ativos!$I96)</f>
        <v/>
      </c>
      <c r="E96" s="36" t="str">
        <f aca="false">IF($A96="","",MAX(Parâmetros!$C$4-Parâmetros!$C$5,N(Ativos!$G96)))</f>
        <v/>
      </c>
      <c r="F96" s="37" t="str">
        <f aca="false">IF($A96="","",MAX(0,(Parâmetros!$C$4-$E96)*24))</f>
        <v/>
      </c>
      <c r="G96" s="37" t="str">
        <f aca="false">IF($A96="","",SUMIF(Paradas!$A$3:$A$302,$A96,Paradas!$I$3:$I$302))</f>
        <v/>
      </c>
      <c r="H96" s="38" t="str">
        <f aca="false">IF($A96="","",IF($F96&lt;=0,100,MAX(0,MIN(100,(1-$G96/$F96)*100))))</f>
        <v/>
      </c>
      <c r="I96" s="39" t="str">
        <f aca="false">IF($A96="","",SUMIF(Paradas!$A$3:$A$302,$A96,Paradas!$J$3:$J$302))</f>
        <v/>
      </c>
      <c r="J96" s="40" t="str">
        <f aca="false">IF($A96="","",IF(OR($I96=0,($F96-$G96)&lt;=0),"",($F96-$G96)/$I96))</f>
        <v/>
      </c>
      <c r="K96" s="39" t="str">
        <f aca="false">IF($A96="","",COUNTIFS(Paradas!$A$3:$A$302,$A96,Paradas!$K$3:$K$302,"&gt;0"))</f>
        <v/>
      </c>
      <c r="L96" s="40" t="str">
        <f aca="false">IF($A96="","",IF($K96=0,"",SUMIF(Paradas!$A$3:$A$302,$A96,Paradas!$K$3:$K$302)/$K96))</f>
        <v/>
      </c>
      <c r="M96" s="39" t="str">
        <f aca="false">IF($A96="","",COUNTIFS(Manutenções!$A$3:$A$302,$A96,Manutenções!$E$3:$E$302,"Aberta"))</f>
        <v/>
      </c>
      <c r="N96" s="39" t="str">
        <f aca="false">IF($A96="","",COUNTIFS(Manutenções!$A$3:$A$302,$A96,Manutenções!$H$3:$H$302,"Atrasada"))</f>
        <v/>
      </c>
      <c r="O96" s="36" t="str">
        <f aca="false">IF($A96="","",IF($M96=0,"Nenhuma agendada",100000-SUMPRODUCT(MAX((Manutenções!$A$3:$A$302=$A96)*(Manutenções!$E$3:$E$302="Aberta")*(100000-Manutenções!$B$3:$B$302)))))</f>
        <v/>
      </c>
      <c r="P96" s="39" t="str">
        <f aca="false">IF($A96="","",COUNTIFS(Documentos!$A$3:$A$152,$A96,Documentos!$E$3:$E$152,"Vencido"))</f>
        <v/>
      </c>
      <c r="Q96" s="41" t="str">
        <f aca="false">IF($A96="","",$H96+ROW()/1000000)</f>
        <v/>
      </c>
    </row>
    <row r="97" customFormat="false" ht="18" hidden="false" customHeight="true" outlineLevel="0" collapsed="false">
      <c r="A97" s="34" t="str">
        <f aca="false">IF(Ativos!$A97="","",Ativos!$A97)</f>
        <v/>
      </c>
      <c r="B97" s="35" t="str">
        <f aca="false">IF($A97="","",Ativos!$B97)</f>
        <v/>
      </c>
      <c r="C97" s="35" t="str">
        <f aca="false">IF($A97="","",Ativos!$E97)</f>
        <v/>
      </c>
      <c r="D97" s="35" t="str">
        <f aca="false">IF($A97="","",Ativos!$I97)</f>
        <v/>
      </c>
      <c r="E97" s="36" t="str">
        <f aca="false">IF($A97="","",MAX(Parâmetros!$C$4-Parâmetros!$C$5,N(Ativos!$G97)))</f>
        <v/>
      </c>
      <c r="F97" s="37" t="str">
        <f aca="false">IF($A97="","",MAX(0,(Parâmetros!$C$4-$E97)*24))</f>
        <v/>
      </c>
      <c r="G97" s="37" t="str">
        <f aca="false">IF($A97="","",SUMIF(Paradas!$A$3:$A$302,$A97,Paradas!$I$3:$I$302))</f>
        <v/>
      </c>
      <c r="H97" s="38" t="str">
        <f aca="false">IF($A97="","",IF($F97&lt;=0,100,MAX(0,MIN(100,(1-$G97/$F97)*100))))</f>
        <v/>
      </c>
      <c r="I97" s="39" t="str">
        <f aca="false">IF($A97="","",SUMIF(Paradas!$A$3:$A$302,$A97,Paradas!$J$3:$J$302))</f>
        <v/>
      </c>
      <c r="J97" s="40" t="str">
        <f aca="false">IF($A97="","",IF(OR($I97=0,($F97-$G97)&lt;=0),"",($F97-$G97)/$I97))</f>
        <v/>
      </c>
      <c r="K97" s="39" t="str">
        <f aca="false">IF($A97="","",COUNTIFS(Paradas!$A$3:$A$302,$A97,Paradas!$K$3:$K$302,"&gt;0"))</f>
        <v/>
      </c>
      <c r="L97" s="40" t="str">
        <f aca="false">IF($A97="","",IF($K97=0,"",SUMIF(Paradas!$A$3:$A$302,$A97,Paradas!$K$3:$K$302)/$K97))</f>
        <v/>
      </c>
      <c r="M97" s="39" t="str">
        <f aca="false">IF($A97="","",COUNTIFS(Manutenções!$A$3:$A$302,$A97,Manutenções!$E$3:$E$302,"Aberta"))</f>
        <v/>
      </c>
      <c r="N97" s="39" t="str">
        <f aca="false">IF($A97="","",COUNTIFS(Manutenções!$A$3:$A$302,$A97,Manutenções!$H$3:$H$302,"Atrasada"))</f>
        <v/>
      </c>
      <c r="O97" s="36" t="str">
        <f aca="false">IF($A97="","",IF($M97=0,"Nenhuma agendada",100000-SUMPRODUCT(MAX((Manutenções!$A$3:$A$302=$A97)*(Manutenções!$E$3:$E$302="Aberta")*(100000-Manutenções!$B$3:$B$302)))))</f>
        <v/>
      </c>
      <c r="P97" s="39" t="str">
        <f aca="false">IF($A97="","",COUNTIFS(Documentos!$A$3:$A$152,$A97,Documentos!$E$3:$E$152,"Vencido"))</f>
        <v/>
      </c>
      <c r="Q97" s="41" t="str">
        <f aca="false">IF($A97="","",$H97+ROW()/1000000)</f>
        <v/>
      </c>
    </row>
    <row r="98" customFormat="false" ht="18" hidden="false" customHeight="true" outlineLevel="0" collapsed="false">
      <c r="A98" s="34" t="str">
        <f aca="false">IF(Ativos!$A98="","",Ativos!$A98)</f>
        <v/>
      </c>
      <c r="B98" s="35" t="str">
        <f aca="false">IF($A98="","",Ativos!$B98)</f>
        <v/>
      </c>
      <c r="C98" s="35" t="str">
        <f aca="false">IF($A98="","",Ativos!$E98)</f>
        <v/>
      </c>
      <c r="D98" s="35" t="str">
        <f aca="false">IF($A98="","",Ativos!$I98)</f>
        <v/>
      </c>
      <c r="E98" s="36" t="str">
        <f aca="false">IF($A98="","",MAX(Parâmetros!$C$4-Parâmetros!$C$5,N(Ativos!$G98)))</f>
        <v/>
      </c>
      <c r="F98" s="37" t="str">
        <f aca="false">IF($A98="","",MAX(0,(Parâmetros!$C$4-$E98)*24))</f>
        <v/>
      </c>
      <c r="G98" s="37" t="str">
        <f aca="false">IF($A98="","",SUMIF(Paradas!$A$3:$A$302,$A98,Paradas!$I$3:$I$302))</f>
        <v/>
      </c>
      <c r="H98" s="38" t="str">
        <f aca="false">IF($A98="","",IF($F98&lt;=0,100,MAX(0,MIN(100,(1-$G98/$F98)*100))))</f>
        <v/>
      </c>
      <c r="I98" s="39" t="str">
        <f aca="false">IF($A98="","",SUMIF(Paradas!$A$3:$A$302,$A98,Paradas!$J$3:$J$302))</f>
        <v/>
      </c>
      <c r="J98" s="40" t="str">
        <f aca="false">IF($A98="","",IF(OR($I98=0,($F98-$G98)&lt;=0),"",($F98-$G98)/$I98))</f>
        <v/>
      </c>
      <c r="K98" s="39" t="str">
        <f aca="false">IF($A98="","",COUNTIFS(Paradas!$A$3:$A$302,$A98,Paradas!$K$3:$K$302,"&gt;0"))</f>
        <v/>
      </c>
      <c r="L98" s="40" t="str">
        <f aca="false">IF($A98="","",IF($K98=0,"",SUMIF(Paradas!$A$3:$A$302,$A98,Paradas!$K$3:$K$302)/$K98))</f>
        <v/>
      </c>
      <c r="M98" s="39" t="str">
        <f aca="false">IF($A98="","",COUNTIFS(Manutenções!$A$3:$A$302,$A98,Manutenções!$E$3:$E$302,"Aberta"))</f>
        <v/>
      </c>
      <c r="N98" s="39" t="str">
        <f aca="false">IF($A98="","",COUNTIFS(Manutenções!$A$3:$A$302,$A98,Manutenções!$H$3:$H$302,"Atrasada"))</f>
        <v/>
      </c>
      <c r="O98" s="36" t="str">
        <f aca="false">IF($A98="","",IF($M98=0,"Nenhuma agendada",100000-SUMPRODUCT(MAX((Manutenções!$A$3:$A$302=$A98)*(Manutenções!$E$3:$E$302="Aberta")*(100000-Manutenções!$B$3:$B$302)))))</f>
        <v/>
      </c>
      <c r="P98" s="39" t="str">
        <f aca="false">IF($A98="","",COUNTIFS(Documentos!$A$3:$A$152,$A98,Documentos!$E$3:$E$152,"Vencido"))</f>
        <v/>
      </c>
      <c r="Q98" s="41" t="str">
        <f aca="false">IF($A98="","",$H98+ROW()/1000000)</f>
        <v/>
      </c>
    </row>
    <row r="99" customFormat="false" ht="18" hidden="false" customHeight="true" outlineLevel="0" collapsed="false">
      <c r="A99" s="34" t="str">
        <f aca="false">IF(Ativos!$A99="","",Ativos!$A99)</f>
        <v/>
      </c>
      <c r="B99" s="35" t="str">
        <f aca="false">IF($A99="","",Ativos!$B99)</f>
        <v/>
      </c>
      <c r="C99" s="35" t="str">
        <f aca="false">IF($A99="","",Ativos!$E99)</f>
        <v/>
      </c>
      <c r="D99" s="35" t="str">
        <f aca="false">IF($A99="","",Ativos!$I99)</f>
        <v/>
      </c>
      <c r="E99" s="36" t="str">
        <f aca="false">IF($A99="","",MAX(Parâmetros!$C$4-Parâmetros!$C$5,N(Ativos!$G99)))</f>
        <v/>
      </c>
      <c r="F99" s="37" t="str">
        <f aca="false">IF($A99="","",MAX(0,(Parâmetros!$C$4-$E99)*24))</f>
        <v/>
      </c>
      <c r="G99" s="37" t="str">
        <f aca="false">IF($A99="","",SUMIF(Paradas!$A$3:$A$302,$A99,Paradas!$I$3:$I$302))</f>
        <v/>
      </c>
      <c r="H99" s="38" t="str">
        <f aca="false">IF($A99="","",IF($F99&lt;=0,100,MAX(0,MIN(100,(1-$G99/$F99)*100))))</f>
        <v/>
      </c>
      <c r="I99" s="39" t="str">
        <f aca="false">IF($A99="","",SUMIF(Paradas!$A$3:$A$302,$A99,Paradas!$J$3:$J$302))</f>
        <v/>
      </c>
      <c r="J99" s="40" t="str">
        <f aca="false">IF($A99="","",IF(OR($I99=0,($F99-$G99)&lt;=0),"",($F99-$G99)/$I99))</f>
        <v/>
      </c>
      <c r="K99" s="39" t="str">
        <f aca="false">IF($A99="","",COUNTIFS(Paradas!$A$3:$A$302,$A99,Paradas!$K$3:$K$302,"&gt;0"))</f>
        <v/>
      </c>
      <c r="L99" s="40" t="str">
        <f aca="false">IF($A99="","",IF($K99=0,"",SUMIF(Paradas!$A$3:$A$302,$A99,Paradas!$K$3:$K$302)/$K99))</f>
        <v/>
      </c>
      <c r="M99" s="39" t="str">
        <f aca="false">IF($A99="","",COUNTIFS(Manutenções!$A$3:$A$302,$A99,Manutenções!$E$3:$E$302,"Aberta"))</f>
        <v/>
      </c>
      <c r="N99" s="39" t="str">
        <f aca="false">IF($A99="","",COUNTIFS(Manutenções!$A$3:$A$302,$A99,Manutenções!$H$3:$H$302,"Atrasada"))</f>
        <v/>
      </c>
      <c r="O99" s="36" t="str">
        <f aca="false">IF($A99="","",IF($M99=0,"Nenhuma agendada",100000-SUMPRODUCT(MAX((Manutenções!$A$3:$A$302=$A99)*(Manutenções!$E$3:$E$302="Aberta")*(100000-Manutenções!$B$3:$B$302)))))</f>
        <v/>
      </c>
      <c r="P99" s="39" t="str">
        <f aca="false">IF($A99="","",COUNTIFS(Documentos!$A$3:$A$152,$A99,Documentos!$E$3:$E$152,"Vencido"))</f>
        <v/>
      </c>
      <c r="Q99" s="41" t="str">
        <f aca="false">IF($A99="","",$H99+ROW()/1000000)</f>
        <v/>
      </c>
    </row>
    <row r="100" customFormat="false" ht="18" hidden="false" customHeight="true" outlineLevel="0" collapsed="false">
      <c r="A100" s="34" t="str">
        <f aca="false">IF(Ativos!$A100="","",Ativos!$A100)</f>
        <v/>
      </c>
      <c r="B100" s="35" t="str">
        <f aca="false">IF($A100="","",Ativos!$B100)</f>
        <v/>
      </c>
      <c r="C100" s="35" t="str">
        <f aca="false">IF($A100="","",Ativos!$E100)</f>
        <v/>
      </c>
      <c r="D100" s="35" t="str">
        <f aca="false">IF($A100="","",Ativos!$I100)</f>
        <v/>
      </c>
      <c r="E100" s="36" t="str">
        <f aca="false">IF($A100="","",MAX(Parâmetros!$C$4-Parâmetros!$C$5,N(Ativos!$G100)))</f>
        <v/>
      </c>
      <c r="F100" s="37" t="str">
        <f aca="false">IF($A100="","",MAX(0,(Parâmetros!$C$4-$E100)*24))</f>
        <v/>
      </c>
      <c r="G100" s="37" t="str">
        <f aca="false">IF($A100="","",SUMIF(Paradas!$A$3:$A$302,$A100,Paradas!$I$3:$I$302))</f>
        <v/>
      </c>
      <c r="H100" s="38" t="str">
        <f aca="false">IF($A100="","",IF($F100&lt;=0,100,MAX(0,MIN(100,(1-$G100/$F100)*100))))</f>
        <v/>
      </c>
      <c r="I100" s="39" t="str">
        <f aca="false">IF($A100="","",SUMIF(Paradas!$A$3:$A$302,$A100,Paradas!$J$3:$J$302))</f>
        <v/>
      </c>
      <c r="J100" s="40" t="str">
        <f aca="false">IF($A100="","",IF(OR($I100=0,($F100-$G100)&lt;=0),"",($F100-$G100)/$I100))</f>
        <v/>
      </c>
      <c r="K100" s="39" t="str">
        <f aca="false">IF($A100="","",COUNTIFS(Paradas!$A$3:$A$302,$A100,Paradas!$K$3:$K$302,"&gt;0"))</f>
        <v/>
      </c>
      <c r="L100" s="40" t="str">
        <f aca="false">IF($A100="","",IF($K100=0,"",SUMIF(Paradas!$A$3:$A$302,$A100,Paradas!$K$3:$K$302)/$K100))</f>
        <v/>
      </c>
      <c r="M100" s="39" t="str">
        <f aca="false">IF($A100="","",COUNTIFS(Manutenções!$A$3:$A$302,$A100,Manutenções!$E$3:$E$302,"Aberta"))</f>
        <v/>
      </c>
      <c r="N100" s="39" t="str">
        <f aca="false">IF($A100="","",COUNTIFS(Manutenções!$A$3:$A$302,$A100,Manutenções!$H$3:$H$302,"Atrasada"))</f>
        <v/>
      </c>
      <c r="O100" s="36" t="str">
        <f aca="false">IF($A100="","",IF($M100=0,"Nenhuma agendada",100000-SUMPRODUCT(MAX((Manutenções!$A$3:$A$302=$A100)*(Manutenções!$E$3:$E$302="Aberta")*(100000-Manutenções!$B$3:$B$302)))))</f>
        <v/>
      </c>
      <c r="P100" s="39" t="str">
        <f aca="false">IF($A100="","",COUNTIFS(Documentos!$A$3:$A$152,$A100,Documentos!$E$3:$E$152,"Vencido"))</f>
        <v/>
      </c>
      <c r="Q100" s="41" t="str">
        <f aca="false">IF($A100="","",$H100+ROW()/1000000)</f>
        <v/>
      </c>
    </row>
    <row r="101" customFormat="false" ht="18" hidden="false" customHeight="true" outlineLevel="0" collapsed="false">
      <c r="A101" s="34" t="str">
        <f aca="false">IF(Ativos!$A101="","",Ativos!$A101)</f>
        <v/>
      </c>
      <c r="B101" s="35" t="str">
        <f aca="false">IF($A101="","",Ativos!$B101)</f>
        <v/>
      </c>
      <c r="C101" s="35" t="str">
        <f aca="false">IF($A101="","",Ativos!$E101)</f>
        <v/>
      </c>
      <c r="D101" s="35" t="str">
        <f aca="false">IF($A101="","",Ativos!$I101)</f>
        <v/>
      </c>
      <c r="E101" s="36" t="str">
        <f aca="false">IF($A101="","",MAX(Parâmetros!$C$4-Parâmetros!$C$5,N(Ativos!$G101)))</f>
        <v/>
      </c>
      <c r="F101" s="37" t="str">
        <f aca="false">IF($A101="","",MAX(0,(Parâmetros!$C$4-$E101)*24))</f>
        <v/>
      </c>
      <c r="G101" s="37" t="str">
        <f aca="false">IF($A101="","",SUMIF(Paradas!$A$3:$A$302,$A101,Paradas!$I$3:$I$302))</f>
        <v/>
      </c>
      <c r="H101" s="38" t="str">
        <f aca="false">IF($A101="","",IF($F101&lt;=0,100,MAX(0,MIN(100,(1-$G101/$F101)*100))))</f>
        <v/>
      </c>
      <c r="I101" s="39" t="str">
        <f aca="false">IF($A101="","",SUMIF(Paradas!$A$3:$A$302,$A101,Paradas!$J$3:$J$302))</f>
        <v/>
      </c>
      <c r="J101" s="40" t="str">
        <f aca="false">IF($A101="","",IF(OR($I101=0,($F101-$G101)&lt;=0),"",($F101-$G101)/$I101))</f>
        <v/>
      </c>
      <c r="K101" s="39" t="str">
        <f aca="false">IF($A101="","",COUNTIFS(Paradas!$A$3:$A$302,$A101,Paradas!$K$3:$K$302,"&gt;0"))</f>
        <v/>
      </c>
      <c r="L101" s="40" t="str">
        <f aca="false">IF($A101="","",IF($K101=0,"",SUMIF(Paradas!$A$3:$A$302,$A101,Paradas!$K$3:$K$302)/$K101))</f>
        <v/>
      </c>
      <c r="M101" s="39" t="str">
        <f aca="false">IF($A101="","",COUNTIFS(Manutenções!$A$3:$A$302,$A101,Manutenções!$E$3:$E$302,"Aberta"))</f>
        <v/>
      </c>
      <c r="N101" s="39" t="str">
        <f aca="false">IF($A101="","",COUNTIFS(Manutenções!$A$3:$A$302,$A101,Manutenções!$H$3:$H$302,"Atrasada"))</f>
        <v/>
      </c>
      <c r="O101" s="36" t="str">
        <f aca="false">IF($A101="","",IF($M101=0,"Nenhuma agendada",100000-SUMPRODUCT(MAX((Manutenções!$A$3:$A$302=$A101)*(Manutenções!$E$3:$E$302="Aberta")*(100000-Manutenções!$B$3:$B$302)))))</f>
        <v/>
      </c>
      <c r="P101" s="39" t="str">
        <f aca="false">IF($A101="","",COUNTIFS(Documentos!$A$3:$A$152,$A101,Documentos!$E$3:$E$152,"Vencido"))</f>
        <v/>
      </c>
      <c r="Q101" s="41" t="str">
        <f aca="false">IF($A101="","",$H101+ROW()/1000000)</f>
        <v/>
      </c>
    </row>
    <row r="102" customFormat="false" ht="18" hidden="false" customHeight="true" outlineLevel="0" collapsed="false">
      <c r="A102" s="34" t="str">
        <f aca="false">IF(Ativos!$A102="","",Ativos!$A102)</f>
        <v/>
      </c>
      <c r="B102" s="35" t="str">
        <f aca="false">IF($A102="","",Ativos!$B102)</f>
        <v/>
      </c>
      <c r="C102" s="35" t="str">
        <f aca="false">IF($A102="","",Ativos!$E102)</f>
        <v/>
      </c>
      <c r="D102" s="35" t="str">
        <f aca="false">IF($A102="","",Ativos!$I102)</f>
        <v/>
      </c>
      <c r="E102" s="36" t="str">
        <f aca="false">IF($A102="","",MAX(Parâmetros!$C$4-Parâmetros!$C$5,N(Ativos!$G102)))</f>
        <v/>
      </c>
      <c r="F102" s="37" t="str">
        <f aca="false">IF($A102="","",MAX(0,(Parâmetros!$C$4-$E102)*24))</f>
        <v/>
      </c>
      <c r="G102" s="37" t="str">
        <f aca="false">IF($A102="","",SUMIF(Paradas!$A$3:$A$302,$A102,Paradas!$I$3:$I$302))</f>
        <v/>
      </c>
      <c r="H102" s="38" t="str">
        <f aca="false">IF($A102="","",IF($F102&lt;=0,100,MAX(0,MIN(100,(1-$G102/$F102)*100))))</f>
        <v/>
      </c>
      <c r="I102" s="39" t="str">
        <f aca="false">IF($A102="","",SUMIF(Paradas!$A$3:$A$302,$A102,Paradas!$J$3:$J$302))</f>
        <v/>
      </c>
      <c r="J102" s="40" t="str">
        <f aca="false">IF($A102="","",IF(OR($I102=0,($F102-$G102)&lt;=0),"",($F102-$G102)/$I102))</f>
        <v/>
      </c>
      <c r="K102" s="39" t="str">
        <f aca="false">IF($A102="","",COUNTIFS(Paradas!$A$3:$A$302,$A102,Paradas!$K$3:$K$302,"&gt;0"))</f>
        <v/>
      </c>
      <c r="L102" s="40" t="str">
        <f aca="false">IF($A102="","",IF($K102=0,"",SUMIF(Paradas!$A$3:$A$302,$A102,Paradas!$K$3:$K$302)/$K102))</f>
        <v/>
      </c>
      <c r="M102" s="39" t="str">
        <f aca="false">IF($A102="","",COUNTIFS(Manutenções!$A$3:$A$302,$A102,Manutenções!$E$3:$E$302,"Aberta"))</f>
        <v/>
      </c>
      <c r="N102" s="39" t="str">
        <f aca="false">IF($A102="","",COUNTIFS(Manutenções!$A$3:$A$302,$A102,Manutenções!$H$3:$H$302,"Atrasada"))</f>
        <v/>
      </c>
      <c r="O102" s="36" t="str">
        <f aca="false">IF($A102="","",IF($M102=0,"Nenhuma agendada",100000-SUMPRODUCT(MAX((Manutenções!$A$3:$A$302=$A102)*(Manutenções!$E$3:$E$302="Aberta")*(100000-Manutenções!$B$3:$B$302)))))</f>
        <v/>
      </c>
      <c r="P102" s="39" t="str">
        <f aca="false">IF($A102="","",COUNTIFS(Documentos!$A$3:$A$152,$A102,Documentos!$E$3:$E$152,"Vencido"))</f>
        <v/>
      </c>
      <c r="Q102" s="41" t="str">
        <f aca="false">IF($A102="","",$H102+ROW()/1000000)</f>
        <v/>
      </c>
    </row>
  </sheetData>
  <sheetProtection sheet="true"/>
  <conditionalFormatting sqref="H3:H102">
    <cfRule type="cellIs" priority="2" operator="greaterThanOrEqual" aboveAverage="0" equalAverage="0" bottom="0" percent="0" rank="0" text="" dxfId="0">
      <formula>Parâmetros!$C$6</formula>
    </cfRule>
    <cfRule type="cellIs" priority="3" operator="greaterThanOrEqual" aboveAverage="0" equalAverage="0" bottom="0" percent="0" rank="0" text="" dxfId="1">
      <formula>Parâmetros!$C$7</formula>
    </cfRule>
    <cfRule type="cellIs" priority="4" operator="lessThan" aboveAverage="0" equalAverage="0" bottom="0" percent="0" rank="0" text="" dxfId="2">
      <formula>Parâmetros!$C$7</formula>
    </cfRule>
  </conditionalFormatting>
  <conditionalFormatting sqref="N3:N102">
    <cfRule type="cellIs" priority="5" operator="greaterThan" aboveAverage="0" equalAverage="0" bottom="0" percent="0" rank="0" text="" dxfId="2">
      <formula>0</formula>
    </cfRule>
  </conditionalFormatting>
  <conditionalFormatting sqref="P3:P102">
    <cfRule type="cellIs" priority="6" operator="greaterThan" aboveAverage="0" equalAverage="0" bottom="0" percent="0" rank="0" text="" dxfId="2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R9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4" min="2" style="1" width="11"/>
    <col collapsed="false" customWidth="true" hidden="false" outlineLevel="0" max="5" min="5" style="1" width="3"/>
    <col collapsed="false" customWidth="true" hidden="false" outlineLevel="0" max="8" min="6" style="1" width="11"/>
    <col collapsed="false" customWidth="true" hidden="false" outlineLevel="0" max="9" min="9" style="1" width="3"/>
    <col collapsed="false" customWidth="true" hidden="false" outlineLevel="0" max="12" min="10" style="1" width="11"/>
    <col collapsed="false" customWidth="true" hidden="false" outlineLevel="0" max="13" min="13" style="1" width="3"/>
    <col collapsed="false" customWidth="true" hidden="false" outlineLevel="0" max="16" min="14" style="1" width="11"/>
  </cols>
  <sheetData>
    <row r="2" customFormat="false" ht="24.45" hidden="false" customHeight="false" outlineLevel="0" collapsed="false">
      <c r="B2" s="42" t="s">
        <v>212</v>
      </c>
    </row>
    <row r="3" customFormat="false" ht="15" hidden="false" customHeight="false" outlineLevel="0" collapsed="false">
      <c r="B3" s="23" t="str">
        <f aca="false">CONCATENATE("Janela de observação: últimos ",TEXT(Parâmetros!$C$5,"0")," dias  ·  atualizado em ",TEXT(Parâmetros!$C$4,"dd/mm/yyyy hh:mm"))</f>
        <v>Janela de observação: últimos 90 dias  ·  atualizado em 20/08/2026 00:40</v>
      </c>
    </row>
    <row r="5" customFormat="false" ht="18" hidden="false" customHeight="true" outlineLevel="0" collapsed="false">
      <c r="B5" s="43" t="s">
        <v>213</v>
      </c>
      <c r="C5" s="43"/>
      <c r="D5" s="43"/>
      <c r="F5" s="44" t="s">
        <v>214</v>
      </c>
      <c r="G5" s="44"/>
      <c r="H5" s="44"/>
      <c r="J5" s="45" t="s">
        <v>215</v>
      </c>
      <c r="K5" s="45"/>
      <c r="L5" s="45"/>
      <c r="N5" s="46" t="s">
        <v>216</v>
      </c>
      <c r="O5" s="46"/>
      <c r="P5" s="46"/>
    </row>
    <row r="6" customFormat="false" ht="31.5" hidden="false" customHeight="true" outlineLevel="0" collapsed="false">
      <c r="B6" s="47" t="n">
        <f aca="false">COUNTIFS(Ativos!$A$3:$A$102,"&lt;&gt;",Ativos!$I$3:$I$102,"&lt;&gt;Inativo")</f>
        <v>10</v>
      </c>
      <c r="C6" s="47"/>
      <c r="D6" s="47"/>
      <c r="F6" s="48" t="n">
        <f aca="false">COUNTIFS(Ativos!$A$3:$A$102,"&lt;&gt;",Ativos!$I$3:$I$102,"Em manutenção")+COUNTIFS(Ativos!$A$3:$A$102,"&lt;&gt;",Ativos!$I$3:$I$102,"Parado")</f>
        <v>2</v>
      </c>
      <c r="G6" s="48"/>
      <c r="H6" s="48"/>
      <c r="J6" s="49" t="n">
        <f aca="false">IF(SUM('Por ativo'!$F$3:$F$102)&lt;=0,100,MAX(0,MIN(100,(1-SUM('Por ativo'!$G$3:$G$102)/SUM('Por ativo'!$F$3:$F$102))*100)))</f>
        <v>95.2567010192155</v>
      </c>
      <c r="K6" s="49"/>
      <c r="L6" s="49"/>
      <c r="N6" s="50" t="n">
        <f aca="false">COUNTIFS('Por ativo'!$A$3:$A$102,"&lt;&gt;",'Por ativo'!$P$3:$P$102,"&gt;0")</f>
        <v>3</v>
      </c>
      <c r="O6" s="50"/>
      <c r="P6" s="50"/>
    </row>
    <row r="7" customFormat="false" ht="15.75" hidden="false" customHeight="true" outlineLevel="0" collapsed="false">
      <c r="B7" s="51" t="s">
        <v>217</v>
      </c>
      <c r="C7" s="51"/>
      <c r="D7" s="51"/>
      <c r="F7" s="52" t="s">
        <v>218</v>
      </c>
      <c r="G7" s="52"/>
      <c r="H7" s="52"/>
      <c r="J7" s="53" t="s">
        <v>219</v>
      </c>
      <c r="K7" s="53"/>
      <c r="L7" s="53"/>
      <c r="N7" s="54" t="s">
        <v>220</v>
      </c>
      <c r="O7" s="54"/>
      <c r="P7" s="54"/>
    </row>
    <row r="9" customFormat="false" ht="18" hidden="false" customHeight="true" outlineLevel="0" collapsed="false">
      <c r="B9" s="44" t="s">
        <v>221</v>
      </c>
      <c r="C9" s="44"/>
      <c r="D9" s="44"/>
      <c r="F9" s="43" t="s">
        <v>222</v>
      </c>
      <c r="G9" s="43"/>
      <c r="H9" s="43"/>
      <c r="J9" s="43" t="s">
        <v>223</v>
      </c>
      <c r="K9" s="43"/>
      <c r="L9" s="43"/>
      <c r="N9" s="55" t="s">
        <v>224</v>
      </c>
      <c r="O9" s="55"/>
      <c r="P9" s="55"/>
    </row>
    <row r="10" customFormat="false" ht="31.5" hidden="false" customHeight="true" outlineLevel="0" collapsed="false">
      <c r="B10" s="48" t="n">
        <f aca="false">COUNTIFS('Por ativo'!$A$3:$A$102,"&lt;&gt;",'Por ativo'!$N$3:$N$102,"&gt;0")</f>
        <v>2</v>
      </c>
      <c r="C10" s="48"/>
      <c r="D10" s="48"/>
      <c r="F10" s="56" t="n">
        <f aca="false">IF(SUM('Por ativo'!$I$3:$I$102)=0,"—",IF((SUM('Por ativo'!$F$3:$F$102)-SUM('Por ativo'!$G$3:$G$102))&lt;=0,"—",(SUM('Por ativo'!$F$3:$F$102)-SUM('Por ativo'!$G$3:$G$102))/SUM('Por ativo'!$I$3:$I$102)))</f>
        <v>1396.23724509289</v>
      </c>
      <c r="G10" s="56"/>
      <c r="H10" s="56"/>
      <c r="J10" s="56" t="n">
        <f aca="false">IF(COUNTIF(Paradas!$K$3:$K$302,"&gt;0")=0,"—",SUMIF(Paradas!$K$3:$K$302,"&gt;0")/COUNTIF(Paradas!$K$3:$K$302,"&gt;0"))</f>
        <v>10.4166666666667</v>
      </c>
      <c r="K10" s="56"/>
      <c r="L10" s="56"/>
      <c r="N10" s="57" t="n">
        <f aca="false">SUM('Por ativo'!$I$3:$I$102)</f>
        <v>14</v>
      </c>
      <c r="O10" s="57"/>
      <c r="P10" s="57"/>
    </row>
    <row r="11" customFormat="false" ht="15.75" hidden="false" customHeight="true" outlineLevel="0" collapsed="false">
      <c r="B11" s="52" t="s">
        <v>220</v>
      </c>
      <c r="C11" s="52"/>
      <c r="D11" s="52"/>
      <c r="F11" s="51" t="s">
        <v>225</v>
      </c>
      <c r="G11" s="51"/>
      <c r="H11" s="51"/>
      <c r="J11" s="51" t="s">
        <v>226</v>
      </c>
      <c r="K11" s="51"/>
      <c r="L11" s="51"/>
      <c r="N11" s="58" t="s">
        <v>227</v>
      </c>
      <c r="O11" s="58"/>
      <c r="P11" s="58"/>
    </row>
    <row r="14" customFormat="false" ht="15" hidden="false" customHeight="false" outlineLevel="0" collapsed="false">
      <c r="B14" s="19" t="s">
        <v>20</v>
      </c>
    </row>
    <row r="15" customFormat="false" ht="15" hidden="false" customHeight="false" outlineLevel="0" collapsed="false">
      <c r="B15" s="59" t="s">
        <v>228</v>
      </c>
      <c r="C15" s="59" t="s">
        <v>197</v>
      </c>
      <c r="D15" s="59" t="s">
        <v>198</v>
      </c>
      <c r="E15" s="59"/>
      <c r="F15" s="59"/>
      <c r="G15" s="59"/>
      <c r="H15" s="59" t="s">
        <v>229</v>
      </c>
    </row>
    <row r="16" customFormat="false" ht="18" hidden="false" customHeight="true" outlineLevel="0" collapsed="false">
      <c r="B16" s="60" t="n">
        <v>1</v>
      </c>
      <c r="C16" s="34" t="str">
        <f aca="false">IFERROR(INDEX('Por ativo'!$A$3:$A$102,MATCH(SMALL('Por ativo'!$Q$3:$Q$102,1),'Por ativo'!$Q$3:$Q$102,0)),"")</f>
        <v>FURA-01</v>
      </c>
      <c r="D16" s="61" t="str">
        <f aca="false">IFERROR(INDEX('Por ativo'!$B$3:$B$102,MATCH(SMALL('Por ativo'!$Q$3:$Q$102,1),'Por ativo'!$Q$3:$Q$102,0)),"")</f>
        <v>Furadeira de bancada 5/8"</v>
      </c>
      <c r="E16" s="61"/>
      <c r="F16" s="61"/>
      <c r="G16" s="61"/>
      <c r="H16" s="38" t="n">
        <f aca="false">IFERROR(INDEX('Por ativo'!$H$3:$H$102,MATCH(SMALL('Por ativo'!$Q$3:$Q$102,1),'Por ativo'!$Q$3:$Q$102,0)),"")</f>
        <v>67.0750662639087</v>
      </c>
    </row>
    <row r="17" customFormat="false" ht="18" hidden="false" customHeight="true" outlineLevel="0" collapsed="false">
      <c r="B17" s="60" t="n">
        <v>2</v>
      </c>
      <c r="C17" s="34" t="str">
        <f aca="false">IFERROR(INDEX('Por ativo'!$A$3:$A$102,MATCH(SMALL('Por ativo'!$Q$3:$Q$102,2),'Por ativo'!$Q$3:$Q$102,0)),"")</f>
        <v>PREN-01</v>
      </c>
      <c r="D17" s="61" t="str">
        <f aca="false">IFERROR(INDEX('Por ativo'!$B$3:$B$102,MATCH(SMALL('Por ativo'!$Q$3:$Q$102,2),'Por ativo'!$Q$3:$Q$102,0)),"")</f>
        <v>Prensa hidráulica 100 t</v>
      </c>
      <c r="E17" s="61"/>
      <c r="F17" s="61"/>
      <c r="G17" s="61"/>
      <c r="H17" s="38" t="n">
        <f aca="false">IFERROR(INDEX('Por ativo'!$H$3:$H$102,MATCH(SMALL('Por ativo'!$Q$3:$Q$102,2),'Por ativo'!$Q$3:$Q$102,0)),"")</f>
        <v>92.0056218194616</v>
      </c>
    </row>
    <row r="18" customFormat="false" ht="18" hidden="false" customHeight="true" outlineLevel="0" collapsed="false">
      <c r="B18" s="60" t="n">
        <v>3</v>
      </c>
      <c r="C18" s="34" t="str">
        <f aca="false">IFERROR(INDEX('Por ativo'!$A$3:$A$102,MATCH(SMALL('Por ativo'!$Q$3:$Q$102,3),'Por ativo'!$Q$3:$Q$102,0)),"")</f>
        <v>COMP-01</v>
      </c>
      <c r="D18" s="61" t="str">
        <f aca="false">IFERROR(INDEX('Por ativo'!$B$3:$B$102,MATCH(SMALL('Por ativo'!$Q$3:$Q$102,3),'Por ativo'!$Q$3:$Q$102,0)),"")</f>
        <v>Compressor de ar 50 hp</v>
      </c>
      <c r="E18" s="61"/>
      <c r="F18" s="61"/>
      <c r="G18" s="61"/>
      <c r="H18" s="38" t="n">
        <f aca="false">IFERROR(INDEX('Por ativo'!$H$3:$H$102,MATCH(SMALL('Por ativo'!$Q$3:$Q$102,3),'Por ativo'!$Q$3:$Q$102,0)),"")</f>
        <v>97.9861111111111</v>
      </c>
    </row>
    <row r="19" customFormat="false" ht="18" hidden="false" customHeight="true" outlineLevel="0" collapsed="false">
      <c r="B19" s="60" t="n">
        <v>4</v>
      </c>
      <c r="C19" s="34" t="str">
        <f aca="false">IFERROR(INDEX('Por ativo'!$A$3:$A$102,MATCH(SMALL('Por ativo'!$Q$3:$Q$102,4),'Por ativo'!$Q$3:$Q$102,0)),"")</f>
        <v>TORN-01</v>
      </c>
      <c r="D19" s="61" t="str">
        <f aca="false">IFERROR(INDEX('Por ativo'!$B$3:$B$102,MATCH(SMALL('Por ativo'!$Q$3:$Q$102,4),'Por ativo'!$Q$3:$Q$102,0)),"")</f>
        <v>Torno mecânico universal 1.000 mm</v>
      </c>
      <c r="E19" s="61"/>
      <c r="F19" s="61"/>
      <c r="G19" s="61"/>
      <c r="H19" s="38" t="n">
        <f aca="false">IFERROR(INDEX('Por ativo'!$H$3:$H$102,MATCH(SMALL('Por ativo'!$Q$3:$Q$102,4),'Por ativo'!$Q$3:$Q$102,0)),"")</f>
        <v>98.3796296296296</v>
      </c>
    </row>
    <row r="20" customFormat="false" ht="18" hidden="false" customHeight="true" outlineLevel="0" collapsed="false">
      <c r="B20" s="60" t="n">
        <v>5</v>
      </c>
      <c r="C20" s="34" t="str">
        <f aca="false">IFERROR(INDEX('Por ativo'!$A$3:$A$102,MATCH(SMALL('Por ativo'!$Q$3:$Q$102,5),'Por ativo'!$Q$3:$Q$102,0)),"")</f>
        <v>SOLD-01</v>
      </c>
      <c r="D20" s="61" t="str">
        <f aca="false">IFERROR(INDEX('Por ativo'!$B$3:$B$102,MATCH(SMALL('Por ativo'!$Q$3:$Q$102,5),'Por ativo'!$Q$3:$Q$102,0)),"")</f>
        <v>Máquina de solda MIG 350 A</v>
      </c>
      <c r="E20" s="61"/>
      <c r="F20" s="61"/>
      <c r="G20" s="61"/>
      <c r="H20" s="38" t="n">
        <f aca="false">IFERROR(INDEX('Por ativo'!$H$3:$H$102,MATCH(SMALL('Por ativo'!$Q$3:$Q$102,5),'Por ativo'!$Q$3:$Q$102,0)),"")</f>
        <v>99.8148148148148</v>
      </c>
    </row>
    <row r="40" customFormat="false" ht="25.5" hidden="false" customHeight="true" outlineLevel="0" collapsed="false">
      <c r="B40" s="62" t="s">
        <v>230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3" customFormat="false" ht="15" hidden="false" customHeight="false" outlineLevel="0" collapsed="false">
      <c r="B43" s="63"/>
    </row>
    <row r="44" customFormat="false" ht="15" hidden="false" customHeight="false" outlineLevel="0" collapsed="false">
      <c r="B44" s="64"/>
    </row>
    <row r="57" customFormat="false" ht="15" hidden="false" customHeight="false" outlineLevel="0" collapsed="false">
      <c r="B57" s="1" t="s">
        <v>231</v>
      </c>
    </row>
    <row r="58" customFormat="false" ht="15" hidden="false" customHeight="false" outlineLevel="0" collapsed="false">
      <c r="B58" s="1" t="s">
        <v>232</v>
      </c>
    </row>
    <row r="60" customFormat="false" ht="15" hidden="false" customHeight="false" outlineLevel="0" collapsed="false">
      <c r="B60" s="65" t="s">
        <v>233</v>
      </c>
      <c r="C60" s="65" t="s">
        <v>234</v>
      </c>
      <c r="E60" s="65" t="s">
        <v>183</v>
      </c>
      <c r="F60" s="65" t="s">
        <v>165</v>
      </c>
    </row>
    <row r="61" customFormat="false" ht="15" hidden="false" customHeight="false" outlineLevel="0" collapsed="false">
      <c r="B61" s="66" t="n">
        <f aca="false">INT(Parâmetros!$C$4)-29</f>
        <v>46225</v>
      </c>
      <c r="C61" s="67" t="n">
        <f aca="false">SUMPRODUCT((Paradas!$A$3:$A$302&lt;&gt;"")*(Paradas!$C$3:$C$302&gt;=$B61)*(Paradas!$C$3:$C$302&lt;$B61+1))</f>
        <v>0</v>
      </c>
      <c r="E61" s="68" t="s">
        <v>235</v>
      </c>
      <c r="F61" s="67" t="n">
        <f aca="false">IF(COUNTIF(Manutenções!$H$3:$H$302,$E61)=0,NA(),COUNTIF(Manutenções!$H$3:$H$302,$E61))</f>
        <v>9</v>
      </c>
    </row>
    <row r="62" customFormat="false" ht="15" hidden="false" customHeight="false" outlineLevel="0" collapsed="false">
      <c r="B62" s="66" t="n">
        <f aca="false">INT(Parâmetros!$C$4)-28</f>
        <v>46226</v>
      </c>
      <c r="C62" s="67" t="n">
        <f aca="false">SUMPRODUCT((Paradas!$A$3:$A$302&lt;&gt;"")*(Paradas!$C$3:$C$302&gt;=$B62)*(Paradas!$C$3:$C$302&lt;$B62+1))</f>
        <v>0</v>
      </c>
      <c r="E62" s="68" t="s">
        <v>236</v>
      </c>
      <c r="F62" s="67" t="n">
        <f aca="false">IF(COUNTIF(Manutenções!$H$3:$H$302,$E62)=0,NA(),COUNTIF(Manutenções!$H$3:$H$302,$E62))</f>
        <v>2</v>
      </c>
    </row>
    <row r="63" customFormat="false" ht="15" hidden="false" customHeight="false" outlineLevel="0" collapsed="false">
      <c r="B63" s="66" t="n">
        <f aca="false">INT(Parâmetros!$C$4)-27</f>
        <v>46227</v>
      </c>
      <c r="C63" s="67" t="n">
        <f aca="false">SUMPRODUCT((Paradas!$A$3:$A$302&lt;&gt;"")*(Paradas!$C$3:$C$302&gt;=$B63)*(Paradas!$C$3:$C$302&lt;$B63+1))</f>
        <v>0</v>
      </c>
      <c r="E63" s="68" t="s">
        <v>70</v>
      </c>
      <c r="F63" s="67" t="n">
        <f aca="false">IF(COUNTIF(Manutenções!$H$3:$H$302,$E63)=0,NA(),COUNTIF(Manutenções!$H$3:$H$302,$E63))</f>
        <v>5</v>
      </c>
    </row>
    <row r="64" customFormat="false" ht="15" hidden="false" customHeight="false" outlineLevel="0" collapsed="false">
      <c r="B64" s="66" t="n">
        <f aca="false">INT(Parâmetros!$C$4)-26</f>
        <v>46228</v>
      </c>
      <c r="C64" s="67" t="n">
        <f aca="false">SUMPRODUCT((Paradas!$A$3:$A$302&lt;&gt;"")*(Paradas!$C$3:$C$302&gt;=$B64)*(Paradas!$C$3:$C$302&lt;$B64+1))</f>
        <v>0</v>
      </c>
    </row>
    <row r="65" customFormat="false" ht="15" hidden="false" customHeight="false" outlineLevel="0" collapsed="false">
      <c r="B65" s="66" t="n">
        <f aca="false">INT(Parâmetros!$C$4)-25</f>
        <v>46229</v>
      </c>
      <c r="C65" s="67" t="n">
        <f aca="false">SUMPRODUCT((Paradas!$A$3:$A$302&lt;&gt;"")*(Paradas!$C$3:$C$302&gt;=$B65)*(Paradas!$C$3:$C$302&lt;$B65+1))</f>
        <v>0</v>
      </c>
    </row>
    <row r="66" customFormat="false" ht="15" hidden="false" customHeight="false" outlineLevel="0" collapsed="false">
      <c r="B66" s="66" t="n">
        <f aca="false">INT(Parâmetros!$C$4)-24</f>
        <v>46230</v>
      </c>
      <c r="C66" s="67" t="n">
        <f aca="false">SUMPRODUCT((Paradas!$A$3:$A$302&lt;&gt;"")*(Paradas!$C$3:$C$302&gt;=$B66)*(Paradas!$C$3:$C$302&lt;$B66+1))</f>
        <v>0</v>
      </c>
    </row>
    <row r="67" customFormat="false" ht="15" hidden="false" customHeight="false" outlineLevel="0" collapsed="false">
      <c r="B67" s="66" t="n">
        <f aca="false">INT(Parâmetros!$C$4)-23</f>
        <v>46231</v>
      </c>
      <c r="C67" s="67" t="n">
        <f aca="false">SUMPRODUCT((Paradas!$A$3:$A$302&lt;&gt;"")*(Paradas!$C$3:$C$302&gt;=$B67)*(Paradas!$C$3:$C$302&lt;$B67+1))</f>
        <v>0</v>
      </c>
    </row>
    <row r="68" customFormat="false" ht="15" hidden="false" customHeight="false" outlineLevel="0" collapsed="false">
      <c r="B68" s="66" t="n">
        <f aca="false">INT(Parâmetros!$C$4)-22</f>
        <v>46232</v>
      </c>
      <c r="C68" s="67" t="n">
        <f aca="false">SUMPRODUCT((Paradas!$A$3:$A$302&lt;&gt;"")*(Paradas!$C$3:$C$302&gt;=$B68)*(Paradas!$C$3:$C$302&lt;$B68+1))</f>
        <v>0</v>
      </c>
    </row>
    <row r="69" customFormat="false" ht="15" hidden="false" customHeight="false" outlineLevel="0" collapsed="false">
      <c r="B69" s="66" t="n">
        <f aca="false">INT(Parâmetros!$C$4)-21</f>
        <v>46233</v>
      </c>
      <c r="C69" s="67" t="n">
        <f aca="false">SUMPRODUCT((Paradas!$A$3:$A$302&lt;&gt;"")*(Paradas!$C$3:$C$302&gt;=$B69)*(Paradas!$C$3:$C$302&lt;$B69+1))</f>
        <v>1</v>
      </c>
    </row>
    <row r="70" customFormat="false" ht="15" hidden="false" customHeight="false" outlineLevel="0" collapsed="false">
      <c r="B70" s="66" t="n">
        <f aca="false">INT(Parâmetros!$C$4)-20</f>
        <v>46234</v>
      </c>
      <c r="C70" s="67" t="n">
        <f aca="false">SUMPRODUCT((Paradas!$A$3:$A$302&lt;&gt;"")*(Paradas!$C$3:$C$302&gt;=$B70)*(Paradas!$C$3:$C$302&lt;$B70+1))</f>
        <v>0</v>
      </c>
    </row>
    <row r="71" customFormat="false" ht="15" hidden="false" customHeight="false" outlineLevel="0" collapsed="false">
      <c r="B71" s="66" t="n">
        <f aca="false">INT(Parâmetros!$C$4)-19</f>
        <v>46235</v>
      </c>
      <c r="C71" s="67" t="n">
        <f aca="false">SUMPRODUCT((Paradas!$A$3:$A$302&lt;&gt;"")*(Paradas!$C$3:$C$302&gt;=$B71)*(Paradas!$C$3:$C$302&lt;$B71+1))</f>
        <v>0</v>
      </c>
    </row>
    <row r="72" customFormat="false" ht="15" hidden="false" customHeight="false" outlineLevel="0" collapsed="false">
      <c r="B72" s="66" t="n">
        <f aca="false">INT(Parâmetros!$C$4)-18</f>
        <v>46236</v>
      </c>
      <c r="C72" s="67" t="n">
        <f aca="false">SUMPRODUCT((Paradas!$A$3:$A$302&lt;&gt;"")*(Paradas!$C$3:$C$302&gt;=$B72)*(Paradas!$C$3:$C$302&lt;$B72+1))</f>
        <v>1</v>
      </c>
    </row>
    <row r="73" customFormat="false" ht="15" hidden="false" customHeight="false" outlineLevel="0" collapsed="false">
      <c r="B73" s="66" t="n">
        <f aca="false">INT(Parâmetros!$C$4)-17</f>
        <v>46237</v>
      </c>
      <c r="C73" s="67" t="n">
        <f aca="false">SUMPRODUCT((Paradas!$A$3:$A$302&lt;&gt;"")*(Paradas!$C$3:$C$302&gt;=$B73)*(Paradas!$C$3:$C$302&lt;$B73+1))</f>
        <v>0</v>
      </c>
    </row>
    <row r="74" customFormat="false" ht="15" hidden="false" customHeight="false" outlineLevel="0" collapsed="false">
      <c r="B74" s="66" t="n">
        <f aca="false">INT(Parâmetros!$C$4)-16</f>
        <v>46238</v>
      </c>
      <c r="C74" s="67" t="n">
        <f aca="false">SUMPRODUCT((Paradas!$A$3:$A$302&lt;&gt;"")*(Paradas!$C$3:$C$302&gt;=$B74)*(Paradas!$C$3:$C$302&lt;$B74+1))</f>
        <v>0</v>
      </c>
    </row>
    <row r="75" customFormat="false" ht="15" hidden="false" customHeight="false" outlineLevel="0" collapsed="false">
      <c r="B75" s="66" t="n">
        <f aca="false">INT(Parâmetros!$C$4)-15</f>
        <v>46239</v>
      </c>
      <c r="C75" s="67" t="n">
        <f aca="false">SUMPRODUCT((Paradas!$A$3:$A$302&lt;&gt;"")*(Paradas!$C$3:$C$302&gt;=$B75)*(Paradas!$C$3:$C$302&lt;$B75+1))</f>
        <v>0</v>
      </c>
    </row>
    <row r="76" customFormat="false" ht="15" hidden="false" customHeight="false" outlineLevel="0" collapsed="false">
      <c r="B76" s="66" t="n">
        <f aca="false">INT(Parâmetros!$C$4)-14</f>
        <v>46240</v>
      </c>
      <c r="C76" s="67" t="n">
        <f aca="false">SUMPRODUCT((Paradas!$A$3:$A$302&lt;&gt;"")*(Paradas!$C$3:$C$302&gt;=$B76)*(Paradas!$C$3:$C$302&lt;$B76+1))</f>
        <v>0</v>
      </c>
    </row>
    <row r="77" customFormat="false" ht="15" hidden="false" customHeight="false" outlineLevel="0" collapsed="false">
      <c r="B77" s="66" t="n">
        <f aca="false">INT(Parâmetros!$C$4)-13</f>
        <v>46241</v>
      </c>
      <c r="C77" s="67" t="n">
        <f aca="false">SUMPRODUCT((Paradas!$A$3:$A$302&lt;&gt;"")*(Paradas!$C$3:$C$302&gt;=$B77)*(Paradas!$C$3:$C$302&lt;$B77+1))</f>
        <v>0</v>
      </c>
    </row>
    <row r="78" customFormat="false" ht="15" hidden="false" customHeight="false" outlineLevel="0" collapsed="false">
      <c r="B78" s="66" t="n">
        <f aca="false">INT(Parâmetros!$C$4)-12</f>
        <v>46242</v>
      </c>
      <c r="C78" s="67" t="n">
        <f aca="false">SUMPRODUCT((Paradas!$A$3:$A$302&lt;&gt;"")*(Paradas!$C$3:$C$302&gt;=$B78)*(Paradas!$C$3:$C$302&lt;$B78+1))</f>
        <v>1</v>
      </c>
    </row>
    <row r="79" customFormat="false" ht="15" hidden="false" customHeight="false" outlineLevel="0" collapsed="false">
      <c r="B79" s="66" t="n">
        <f aca="false">INT(Parâmetros!$C$4)-11</f>
        <v>46243</v>
      </c>
      <c r="C79" s="67" t="n">
        <f aca="false">SUMPRODUCT((Paradas!$A$3:$A$302&lt;&gt;"")*(Paradas!$C$3:$C$302&gt;=$B79)*(Paradas!$C$3:$C$302&lt;$B79+1))</f>
        <v>0</v>
      </c>
    </row>
    <row r="80" customFormat="false" ht="15" hidden="false" customHeight="false" outlineLevel="0" collapsed="false">
      <c r="B80" s="66" t="n">
        <f aca="false">INT(Parâmetros!$C$4)-10</f>
        <v>46244</v>
      </c>
      <c r="C80" s="67" t="n">
        <f aca="false">SUMPRODUCT((Paradas!$A$3:$A$302&lt;&gt;"")*(Paradas!$C$3:$C$302&gt;=$B80)*(Paradas!$C$3:$C$302&lt;$B80+1))</f>
        <v>0</v>
      </c>
    </row>
    <row r="81" customFormat="false" ht="15" hidden="false" customHeight="false" outlineLevel="0" collapsed="false">
      <c r="B81" s="66" t="n">
        <f aca="false">INT(Parâmetros!$C$4)-9</f>
        <v>46245</v>
      </c>
      <c r="C81" s="67" t="n">
        <f aca="false">SUMPRODUCT((Paradas!$A$3:$A$302&lt;&gt;"")*(Paradas!$C$3:$C$302&gt;=$B81)*(Paradas!$C$3:$C$302&lt;$B81+1))</f>
        <v>1</v>
      </c>
    </row>
    <row r="82" customFormat="false" ht="15" hidden="false" customHeight="false" outlineLevel="0" collapsed="false">
      <c r="B82" s="66" t="n">
        <f aca="false">INT(Parâmetros!$C$4)-8</f>
        <v>46246</v>
      </c>
      <c r="C82" s="67" t="n">
        <f aca="false">SUMPRODUCT((Paradas!$A$3:$A$302&lt;&gt;"")*(Paradas!$C$3:$C$302&gt;=$B82)*(Paradas!$C$3:$C$302&lt;$B82+1))</f>
        <v>0</v>
      </c>
    </row>
    <row r="83" customFormat="false" ht="15" hidden="false" customHeight="false" outlineLevel="0" collapsed="false">
      <c r="B83" s="66" t="n">
        <f aca="false">INT(Parâmetros!$C$4)-7</f>
        <v>46247</v>
      </c>
      <c r="C83" s="67" t="n">
        <f aca="false">SUMPRODUCT((Paradas!$A$3:$A$302&lt;&gt;"")*(Paradas!$C$3:$C$302&gt;=$B83)*(Paradas!$C$3:$C$302&lt;$B83+1))</f>
        <v>0</v>
      </c>
    </row>
    <row r="84" customFormat="false" ht="15" hidden="false" customHeight="false" outlineLevel="0" collapsed="false">
      <c r="B84" s="66" t="n">
        <f aca="false">INT(Parâmetros!$C$4)-6</f>
        <v>46248</v>
      </c>
      <c r="C84" s="67" t="n">
        <f aca="false">SUMPRODUCT((Paradas!$A$3:$A$302&lt;&gt;"")*(Paradas!$C$3:$C$302&gt;=$B84)*(Paradas!$C$3:$C$302&lt;$B84+1))</f>
        <v>1</v>
      </c>
    </row>
    <row r="85" customFormat="false" ht="15" hidden="false" customHeight="false" outlineLevel="0" collapsed="false">
      <c r="B85" s="66" t="n">
        <f aca="false">INT(Parâmetros!$C$4)-5</f>
        <v>46249</v>
      </c>
      <c r="C85" s="67" t="n">
        <f aca="false">SUMPRODUCT((Paradas!$A$3:$A$302&lt;&gt;"")*(Paradas!$C$3:$C$302&gt;=$B85)*(Paradas!$C$3:$C$302&lt;$B85+1))</f>
        <v>0</v>
      </c>
    </row>
    <row r="86" customFormat="false" ht="15" hidden="false" customHeight="false" outlineLevel="0" collapsed="false">
      <c r="B86" s="66" t="n">
        <f aca="false">INT(Parâmetros!$C$4)-4</f>
        <v>46250</v>
      </c>
      <c r="C86" s="67" t="n">
        <f aca="false">SUMPRODUCT((Paradas!$A$3:$A$302&lt;&gt;"")*(Paradas!$C$3:$C$302&gt;=$B86)*(Paradas!$C$3:$C$302&lt;$B86+1))</f>
        <v>0</v>
      </c>
    </row>
    <row r="87" customFormat="false" ht="15" hidden="false" customHeight="false" outlineLevel="0" collapsed="false">
      <c r="B87" s="66" t="n">
        <f aca="false">INT(Parâmetros!$C$4)-3</f>
        <v>46251</v>
      </c>
      <c r="C87" s="67" t="n">
        <f aca="false">SUMPRODUCT((Paradas!$A$3:$A$302&lt;&gt;"")*(Paradas!$C$3:$C$302&gt;=$B87)*(Paradas!$C$3:$C$302&lt;$B87+1))</f>
        <v>0</v>
      </c>
    </row>
    <row r="88" customFormat="false" ht="15" hidden="false" customHeight="false" outlineLevel="0" collapsed="false">
      <c r="B88" s="66" t="n">
        <f aca="false">INT(Parâmetros!$C$4)-2</f>
        <v>46252</v>
      </c>
      <c r="C88" s="67" t="n">
        <f aca="false">SUMPRODUCT((Paradas!$A$3:$A$302&lt;&gt;"")*(Paradas!$C$3:$C$302&gt;=$B88)*(Paradas!$C$3:$C$302&lt;$B88+1))</f>
        <v>0</v>
      </c>
    </row>
    <row r="89" customFormat="false" ht="15" hidden="false" customHeight="false" outlineLevel="0" collapsed="false">
      <c r="B89" s="66" t="n">
        <f aca="false">INT(Parâmetros!$C$4)-1</f>
        <v>46253</v>
      </c>
      <c r="C89" s="67" t="n">
        <f aca="false">SUMPRODUCT((Paradas!$A$3:$A$302&lt;&gt;"")*(Paradas!$C$3:$C$302&gt;=$B89)*(Paradas!$C$3:$C$302&lt;$B89+1))</f>
        <v>0</v>
      </c>
    </row>
    <row r="90" customFormat="false" ht="15" hidden="false" customHeight="false" outlineLevel="0" collapsed="false">
      <c r="B90" s="66" t="n">
        <f aca="false">INT(Parâmetros!$C$4)-0</f>
        <v>46254</v>
      </c>
      <c r="C90" s="67" t="n">
        <f aca="false">SUMPRODUCT((Paradas!$A$3:$A$302&lt;&gt;"")*(Paradas!$C$3:$C$302&gt;=$B90)*(Paradas!$C$3:$C$302&lt;$B90+1))</f>
        <v>0</v>
      </c>
    </row>
  </sheetData>
  <sheetProtection sheet="true"/>
  <mergeCells count="31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D15:G15"/>
    <mergeCell ref="D16:G16"/>
    <mergeCell ref="D17:G17"/>
    <mergeCell ref="D18:G18"/>
    <mergeCell ref="D19:G19"/>
    <mergeCell ref="D20:G20"/>
    <mergeCell ref="B40:R40"/>
  </mergeCells>
  <conditionalFormatting sqref="H16:H20">
    <cfRule type="cellIs" priority="2" operator="lessThan" aboveAverage="0" equalAverage="0" bottom="0" percent="0" rank="0" text="" dxfId="2">
      <formula>Parâmetros!$C$7</formula>
    </cfRule>
    <cfRule type="cellIs" priority="3" operator="lessThan" aboveAverage="0" equalAverage="0" bottom="0" percent="0" rank="0" text="" dxfId="1">
      <formula>Parâmetros!$C$6</formula>
    </cfRule>
  </conditionalFormatting>
  <conditionalFormatting sqref="F61:F63">
    <cfRule type="expression" priority="4" aboveAverage="0" equalAverage="0" bottom="0" percent="0" rank="0" text="" dxfId="3">
      <formula>ISNA(F61)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Planilha de Gestão de Ativos · Andonize&amp;R&amp;8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2026-07-31T00:16:55Z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2026-07-31T00:16:56Z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