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9.xml.rels" ContentType="application/vnd.openxmlformats-package.relationships+xml"/>
  <Override PartName="/xl/worksheets/_rels/sheet8.xml.rels" ContentType="application/vnd.openxmlformats-package.relationship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omments9.xml" ContentType="application/vnd.openxmlformats-officedocument.spreadsheetml.comment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vmlDrawing3.vml" ContentType="application/vnd.openxmlformats-officedocument.vmlDrawing"/>
  <Override PartName="/xl/drawings/drawing2.xml" ContentType="application/vnd.openxmlformats-officedocument.drawing+xml"/>
  <Override PartName="/xl/drawings/vmlDrawing4.vml" ContentType="application/vnd.openxmlformats-officedocument.vmlDrawing"/>
  <Override PartName="/xl/drawings/vmlDrawing1.vml" ContentType="application/vnd.openxmlformats-officedocument.vmlDrawing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vmlDrawing2.vml" ContentType="application/vnd.openxmlformats-officedocument.vmlDrawing"/>
  <Override PartName="/xl/drawings/drawing4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8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Leia-me" sheetId="1" state="visible" r:id="rId3"/>
    <sheet name="Parâmetros" sheetId="2" state="visible" r:id="rId4"/>
    <sheet name="Ordens" sheetId="3" state="visible" r:id="rId5"/>
    <sheet name="Tarefas" sheetId="4" state="visible" r:id="rId6"/>
    <sheet name="Apontamentos" sheetId="5" state="visible" r:id="rId7"/>
    <sheet name="Despesas" sheetId="6" state="visible" r:id="rId8"/>
    <sheet name="Adiantamentos" sheetId="7" state="visible" r:id="rId9"/>
    <sheet name="Por O.S." sheetId="8" state="visible" r:id="rId10"/>
    <sheet name="Painel" sheetId="9" state="visible" r:id="rId11"/>
  </sheets>
  <definedNames>
    <definedName function="false" hidden="false" localSheetId="6" name="_xlnm.Print_Titles" vbProcedure="false">Adiantamentos!$1:$2</definedName>
    <definedName function="false" hidden="false" localSheetId="4" name="_xlnm.Print_Titles" vbProcedure="false">Apontamentos!$1:$2</definedName>
    <definedName function="false" hidden="true" localSheetId="4" name="_xlnm._FilterDatabase" vbProcedure="false">Apontamentos!$A$2:$N$402</definedName>
    <definedName function="false" hidden="false" localSheetId="5" name="_xlnm.Print_Titles" vbProcedure="false">Despesas!$1:$2</definedName>
    <definedName function="false" hidden="true" localSheetId="5" name="_xlnm._FilterDatabase" vbProcedure="false">Despesas!$A$2:$I$302</definedName>
    <definedName function="false" hidden="false" localSheetId="2" name="_xlnm.Print_Titles" vbProcedure="false">Ordens!$1:$2</definedName>
    <definedName function="false" hidden="false" localSheetId="8" name="_xlnm.Print_Area" vbProcedure="false">Painel!$A$1:$R$41</definedName>
    <definedName function="false" hidden="false" localSheetId="7" name="_xlnm.Print_Titles" vbProcedure="false">'Por O.S.'!$1:$2</definedName>
    <definedName function="false" hidden="false" localSheetId="3" name="_xlnm.Print_Titles" vbProcedure="false">Tarefas!$1:$2</definedName>
    <definedName function="false" hidden="false" name="OSs" vbProcedure="false">Ordens!$A$3:$A$42</definedName>
    <definedName function="false" hidden="false" name="Tarefas_" vbProcedure="false">Tarefas!$B$3:$B$202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5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I2" authorId="0">
      <text>
        <r>
          <rPr>
            <sz val="10"/>
            <rFont val="Arial"/>
            <family val="2"/>
          </rPr>
          <t xml:space="preserve">Cada apontamento é arredondado ao minuto ANTES de entrar na conta — é o que o sistema faz (roundHoursToMin). Somar valores cheios e arredondar só no fim gera diferença de centavos impossível de explicar depois.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2</xdr:col>
                <xdr:colOff>17</xdr:colOff>
                <xdr:row>5</xdr:row>
                <xdr:rowOff>18</xdr:rowOff>
              </xdr:to>
            </anchor>
          </commentPr>
        </mc:Choice>
        <mc:Fallback/>
      </mc:AlternateContent>
    </comment>
    <comment ref="J2" authorId="0">
      <text>
        <r>
          <rPr>
            <sz val="10"/>
            <rFont val="Arial"/>
            <family val="2"/>
          </rPr>
          <t xml:space="preserve">Horas × pessoas. É esta a base do custo de mão de obra — nunca as «horas reais», que são tempo de relógio.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1</xdr:col>
                <xdr:colOff>308</xdr:colOff>
                <xdr:row>4</xdr:row>
                <xdr:rowOff>2</xdr:rowOff>
              </xdr:to>
            </anchor>
          </commentPr>
        </mc:Choice>
        <mc:Fallback/>
      </mc:AlternateContent>
    </comment>
  </commentList>
</comments>
</file>

<file path=xl/comments6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F2" authorId="0">
      <text>
        <r>
          <rPr>
            <sz val="10"/>
            <rFont val="Arial"/>
            <family val="2"/>
          </rPr>
          <t xml:space="preserve">Em branco conta como repassável — é a convenção do sistema (billable != false). Para NÃO repassar, marque «Não» explicitamente.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3</xdr:col>
                <xdr:colOff>88</xdr:colOff>
                <xdr:row>4</xdr:row>
                <xdr:rowOff>2</xdr:rowOff>
              </xdr:to>
            </anchor>
          </commentPr>
        </mc:Choice>
        <mc:Fallback/>
      </mc:AlternateContent>
    </comment>
  </commentList>
</comments>
</file>

<file path=xl/comments8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G2" authorId="0">
      <text>
        <r>
          <rPr>
            <sz val="10"/>
            <rFont val="Arial"/>
            <family val="2"/>
          </rPr>
          <t xml:space="preserve">Tempo de RELÓGIO — não multiplica por pessoas. Duas pessoas quatro horas juntas são 4 horas reais e 8 homem-hora. É a convenção do sistema.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2</xdr:col>
                <xdr:colOff>125</xdr:colOff>
                <xdr:row>4</xdr:row>
                <xdr:rowOff>1</xdr:rowOff>
              </xdr:to>
            </anchor>
          </commentPr>
        </mc:Choice>
        <mc:Fallback/>
      </mc:AlternateContent>
    </comment>
    <comment ref="R2" authorId="0">
      <text>
        <r>
          <rPr>
            <sz val="10"/>
            <rFont val="Arial"/>
            <family val="2"/>
          </rPr>
          <t xml:space="preserve">Mão de obra + despesas com taxa administrativa. É o valor a faturar da O.S.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5</xdr:rowOff>
              </xdr:from>
              <xdr:to>
                <xdr:col>2</xdr:col>
                <xdr:colOff>105</xdr:colOff>
                <xdr:row>2</xdr:row>
                <xdr:rowOff>19</xdr:rowOff>
              </xdr:to>
            </anchor>
          </commentPr>
        </mc:Choice>
        <mc:Fallback/>
      </mc:AlternateContent>
    </comment>
  </commentList>
</comments>
</file>

<file path=xl/comments9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F16" authorId="0">
      <text>
        <r>
          <rPr>
            <sz val="10"/>
            <rFont val="Arial"/>
            <family val="2"/>
          </rPr>
          <t xml:space="preserve">Valor-hora GLOBAL × adicional do dia. O.S. com valor-hora próprio é calculada linha a linha na aba «Apontamentos» — esta coluna é só a referência da tabela.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1</xdr:col>
                <xdr:colOff>64</xdr:colOff>
                <xdr:row>0</xdr:row>
                <xdr:rowOff>15</xdr:rowOff>
              </xdr:from>
              <xdr:to>
                <xdr:col>6</xdr:col>
                <xdr:colOff>46</xdr:colOff>
                <xdr:row>5</xdr:row>
                <xdr:rowOff>28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<sst xmlns="http://schemas.openxmlformats.org/spreadsheetml/2006/main" count="592" uniqueCount="244">
  <si>
    <t xml:space="preserve">ANDONIZE</t>
  </si>
  <si>
    <t xml:space="preserve">Controle de Ordem de Serviço, horas e custos</t>
  </si>
  <si>
    <t xml:space="preserve">Do apontamento de horas ao fechamento: homem-hora com adicional de fim de semana, mão de obra, despesas a repassar, adiantamento e saldo. A mesma conta que o Andonize faz.</t>
  </si>
  <si>
    <t xml:space="preserve">Como usar</t>
  </si>
  <si>
    <t xml:space="preserve">1. Abra as O.S.</t>
  </si>
  <si>
    <t xml:space="preserve">Aba «Ordens». Número, cliente, status e — se quiser acompanhar desvio — horas e custo previstos. O valor-hora pode ser por O.S.; em branco, usa o valor global dos «Parâmetros».</t>
  </si>
  <si>
    <t xml:space="preserve">2. Liste as tarefas</t>
  </si>
  <si>
    <t xml:space="preserve">Aba «Tarefas». Cada O.S. tem as suas. É daqui que sai a contagem de concluídas e, quando a O.S. não tem previsão própria, a soma das horas previstas.</t>
  </si>
  <si>
    <t xml:space="preserve">3. Aponte as horas</t>
  </si>
  <si>
    <t xml:space="preserve">Aba «Apontamentos». Data, hora de início, hora de término e quantas pessoas. O resto — arredondamento, tipo de dia, adicional e custo — é calculado.</t>
  </si>
  <si>
    <t xml:space="preserve">4. Lance despesas e adiantamentos</t>
  </si>
  <si>
    <t xml:space="preserve">Abas «Despesas» e «Adiantamentos». Marque o que repassa ao cliente, o que abate do adiantamento, o que já foi aprovado e o que tem nota.</t>
  </si>
  <si>
    <t xml:space="preserve">5. Leia o fechamento</t>
  </si>
  <si>
    <t xml:space="preserve">«Por O.S.» e «Painel» são calculadas e protegidas.</t>
  </si>
  <si>
    <t xml:space="preserve">Legenda das células</t>
  </si>
  <si>
    <t xml:space="preserve">Fundo branco</t>
  </si>
  <si>
    <t xml:space="preserve">Você preenche.</t>
  </si>
  <si>
    <t xml:space="preserve">Fundo cinza, itálico</t>
  </si>
  <si>
    <t xml:space="preserve">Calculado. Não digite por cima: a fórmula se perde e o fechamento para de bater.</t>
  </si>
  <si>
    <t xml:space="preserve">As contas, uma por uma</t>
  </si>
  <si>
    <t xml:space="preserve">Horas reais</t>
  </si>
  <si>
    <t xml:space="preserve">Tempo de RELÓGIO: término menos início, sem multiplicar por gente. Duas pessoas quatro horas juntas são 4 horas reais. Serve para saber quanto tempo a tarefa ocupou.</t>
  </si>
  <si>
    <t xml:space="preserve">Homem-hora</t>
  </si>
  <si>
    <t xml:space="preserve">Horas × número de pessoas. As mesmas duas pessoas em quatro horas são 8 homem-hora. É esta a base do custo de mão de obra — nunca as horas reais.</t>
  </si>
  <si>
    <t xml:space="preserve">Arredondamento</t>
  </si>
  <si>
    <t xml:space="preserve">Cada apontamento é arredondado ao minuto antes de entrar na conta, e não no fim. Somar valores cheios e arredondar só o total produz diferença de centavos que ninguém consegue explicar depois.</t>
  </si>
  <si>
    <t xml:space="preserve">Adicional de fim de semana</t>
  </si>
  <si>
    <t xml:space="preserve">Sábado multiplica por 1,5 e domingo por 2,0 (ajustável em «Parâmetros»). O dia considerado é o do início do apontamento.</t>
  </si>
  <si>
    <t xml:space="preserve">Mão de obra</t>
  </si>
  <si>
    <t xml:space="preserve">homem-hora × valor-hora × adicional do dia, apontamento por apontamento.</t>
  </si>
  <si>
    <t xml:space="preserve">Despesas: a repassar</t>
  </si>
  <si>
    <t xml:space="preserve">Toda despesa é repassável por padrão — só fica de fora quando você marca «Não» na coluna «Repassar». É assim no sistema, e mudar isso na planilha faria o número divergir.</t>
  </si>
  <si>
    <t xml:space="preserve">Despesas com taxa</t>
  </si>
  <si>
    <t xml:space="preserve">A repassar × (1 + taxa administrativa). A taxa está em «Parâmetros».</t>
  </si>
  <si>
    <t xml:space="preserve">Saldo do adiantamento</t>
  </si>
  <si>
    <t xml:space="preserve">Adiantamentos recebidos menos as despesas marcadas como «abate do adiantamento». Negativo significa que a equipe gastou mais do que recebeu — fica vermelho.</t>
  </si>
  <si>
    <t xml:space="preserve">Total do fechamento</t>
  </si>
  <si>
    <t xml:space="preserve">Mão de obra + despesas com taxa. É o valor a faturar da O.S.</t>
  </si>
  <si>
    <t xml:space="preserve">Antes de começar</t>
  </si>
  <si>
    <t xml:space="preserve">Um apontamento por dia</t>
  </si>
  <si>
    <t xml:space="preserve">Turno que vira a noite deve ser lançado em duas linhas, uma por dia. Se o término for menor que o início, a planilha considera zero em vez de inventar um número negativo.</t>
  </si>
  <si>
    <t xml:space="preserve">Apague os dados de exemplo</t>
  </si>
  <si>
    <t xml:space="preserve">As linhas preenchidas existem para você ver o fechamento funcionando; as datas são relativas a hoje, por isso aparecem como fórmula.</t>
  </si>
  <si>
    <t xml:space="preserve">Requisitos</t>
  </si>
  <si>
    <t xml:space="preserve">Excel 2010 ou superior, Google Sheets ou LibreOffice. Sem macros e sem fórmula matricial.</t>
  </si>
  <si>
    <t xml:space="preserve">Até onde esta planilha vai</t>
  </si>
  <si>
    <t xml:space="preserve">40 O.S., 200 tarefas, 400 apontamentos, 300 despesas e 60 adiantamentos.</t>
  </si>
  <si>
    <t xml:space="preserve">Feita por quem faz o Andonize</t>
  </si>
  <si>
    <t xml:space="preserve">No Andonize o técnico aponta a hora no celular, a despesa vai com foto da nota, e o fechamento da O.S. sai em PDF e Excel com a sua marca.   ·   andonize.com</t>
  </si>
  <si>
    <t xml:space="preserve">Versão 1.0 · julho de 2026</t>
  </si>
  <si>
    <t xml:space="preserve">Parâmetros</t>
  </si>
  <si>
    <t xml:space="preserve">Data/hora de referência</t>
  </si>
  <si>
    <t xml:space="preserve">Atualiza sozinha. Para congelar um retrato, digite uma data por cima.</t>
  </si>
  <si>
    <t xml:space="preserve">Valor-hora normal (R$)</t>
  </si>
  <si>
    <t xml:space="preserve">Usado quando a O.S. não tem valor-hora próprio.</t>
  </si>
  <si>
    <t xml:space="preserve">Adicional de sábado</t>
  </si>
  <si>
    <t xml:space="preserve">Multiplicador da hora no sábado. O padrão do sistema é 1,5.</t>
  </si>
  <si>
    <t xml:space="preserve">Adicional de domingo</t>
  </si>
  <si>
    <t xml:space="preserve">Multiplicador da hora no domingo. O padrão do sistema é 2,0.</t>
  </si>
  <si>
    <t xml:space="preserve">Taxa administrativa (%)</t>
  </si>
  <si>
    <t xml:space="preserve">Aplicada sobre as despesas a repassar: a repassar × (1 + taxa ÷ 100).</t>
  </si>
  <si>
    <t xml:space="preserve">Listas dos menus suspensos</t>
  </si>
  <si>
    <t xml:space="preserve">A lista de status é a mesma do sistema, na mesma ordem. «Finalizada» e «Cancelada» fecham a O.S.</t>
  </si>
  <si>
    <t xml:space="preserve">Status da O.S.</t>
  </si>
  <si>
    <t xml:space="preserve">Situação da tarefa</t>
  </si>
  <si>
    <t xml:space="preserve">Tipo de despesa</t>
  </si>
  <si>
    <t xml:space="preserve">Sim / Não</t>
  </si>
  <si>
    <t xml:space="preserve">Nota fiscal</t>
  </si>
  <si>
    <t xml:space="preserve">Solicitada</t>
  </si>
  <si>
    <t xml:space="preserve">Aberta</t>
  </si>
  <si>
    <t xml:space="preserve">Combustível</t>
  </si>
  <si>
    <t xml:space="preserve">Sim</t>
  </si>
  <si>
    <t xml:space="preserve">OK</t>
  </si>
  <si>
    <t xml:space="preserve">Aguardando aprovação</t>
  </si>
  <si>
    <t xml:space="preserve">Concluída</t>
  </si>
  <si>
    <t xml:space="preserve">Pedágio</t>
  </si>
  <si>
    <t xml:space="preserve">Não</t>
  </si>
  <si>
    <t xml:space="preserve">Pendente</t>
  </si>
  <si>
    <t xml:space="preserve">Aprovada</t>
  </si>
  <si>
    <t xml:space="preserve">Cancelada</t>
  </si>
  <si>
    <t xml:space="preserve">Alimentação</t>
  </si>
  <si>
    <t xml:space="preserve">Agendada</t>
  </si>
  <si>
    <t xml:space="preserve">Hospedagem</t>
  </si>
  <si>
    <t xml:space="preserve">Em execução</t>
  </si>
  <si>
    <t xml:space="preserve">Material</t>
  </si>
  <si>
    <t xml:space="preserve">Paralizada</t>
  </si>
  <si>
    <t xml:space="preserve">Locação</t>
  </si>
  <si>
    <t xml:space="preserve">Aguardando recursos</t>
  </si>
  <si>
    <t xml:space="preserve">Frete</t>
  </si>
  <si>
    <t xml:space="preserve">Em Revisão</t>
  </si>
  <si>
    <t xml:space="preserve">Outro</t>
  </si>
  <si>
    <t xml:space="preserve">Finalizada</t>
  </si>
  <si>
    <t xml:space="preserve">Faturada</t>
  </si>
  <si>
    <t xml:space="preserve">Em garantia</t>
  </si>
  <si>
    <t xml:space="preserve">Ordens de serviço</t>
  </si>
  <si>
    <t xml:space="preserve">Uma linha por O.S. O valor-hora em branco usa o valor global dos «Parâmetros».</t>
  </si>
  <si>
    <t xml:space="preserve">O.S. *</t>
  </si>
  <si>
    <t xml:space="preserve">Cliente</t>
  </si>
  <si>
    <t xml:space="preserve">Descrição</t>
  </si>
  <si>
    <t xml:space="preserve">Abertura</t>
  </si>
  <si>
    <t xml:space="preserve">Status *</t>
  </si>
  <si>
    <t xml:space="preserve">Horas previstas</t>
  </si>
  <si>
    <t xml:space="preserve">Custo previsto</t>
  </si>
  <si>
    <t xml:space="preserve">Valor-hora (R$)</t>
  </si>
  <si>
    <t xml:space="preserve">Valor-hora aplicado</t>
  </si>
  <si>
    <t xml:space="preserve">Aberta?</t>
  </si>
  <si>
    <t xml:space="preserve">1001</t>
  </si>
  <si>
    <t xml:space="preserve">Fundição São Marcos</t>
  </si>
  <si>
    <t xml:space="preserve">Preventiva semestral — usinagem</t>
  </si>
  <si>
    <t xml:space="preserve">1002</t>
  </si>
  <si>
    <t xml:space="preserve">Corretiva — prensa hidráulica PREN-01</t>
  </si>
  <si>
    <t xml:space="preserve">1003</t>
  </si>
  <si>
    <t xml:space="preserve">Metalúrgica Vale Norte</t>
  </si>
  <si>
    <t xml:space="preserve">Inspeção anual — solda e furadeiras</t>
  </si>
  <si>
    <t xml:space="preserve">1004</t>
  </si>
  <si>
    <t xml:space="preserve">Modernização do painel da ESTE-01</t>
  </si>
  <si>
    <t xml:space="preserve">1005</t>
  </si>
  <si>
    <t xml:space="preserve">Log Armazéns Gerais</t>
  </si>
  <si>
    <t xml:space="preserve">Reforma da esteira de expedição</t>
  </si>
  <si>
    <t xml:space="preserve">1006</t>
  </si>
  <si>
    <t xml:space="preserve">Atendimento emergencial — empilhadeira EMPI-01</t>
  </si>
  <si>
    <t xml:space="preserve">Tarefas</t>
  </si>
  <si>
    <t xml:space="preserve">As tarefas de cada O.S.</t>
  </si>
  <si>
    <t xml:space="preserve">Tarefa *</t>
  </si>
  <si>
    <t xml:space="preserve">Responsável</t>
  </si>
  <si>
    <t xml:space="preserve">Data prevista</t>
  </si>
  <si>
    <t xml:space="preserve">Situação *</t>
  </si>
  <si>
    <t xml:space="preserve">Data de conclusão</t>
  </si>
  <si>
    <t xml:space="preserve">Inspeção do TORN-01 — fusos e castanhas</t>
  </si>
  <si>
    <t xml:space="preserve">Carlos Menezes</t>
  </si>
  <si>
    <t xml:space="preserve">Inspeção do FRES-01 — mesa e eixos</t>
  </si>
  <si>
    <t xml:space="preserve">Teste de precisão dos dois equipamentos</t>
  </si>
  <si>
    <t xml:space="preserve">Rafael Lima</t>
  </si>
  <si>
    <t xml:space="preserve">Relatório e parecer técnico</t>
  </si>
  <si>
    <t xml:space="preserve">Substituição da mangueira de alta pressão</t>
  </si>
  <si>
    <t xml:space="preserve">Alinhamento do cilindro</t>
  </si>
  <si>
    <t xml:space="preserve">Teste operacional</t>
  </si>
  <si>
    <t xml:space="preserve">Inspeção da SOLD-01 — tocha e garra</t>
  </si>
  <si>
    <t xml:space="preserve">Juliana Reis</t>
  </si>
  <si>
    <t xml:space="preserve">Inspeção da FURA-01 — mandril e polias</t>
  </si>
  <si>
    <t xml:space="preserve">Laudo elétrico das duas máquinas</t>
  </si>
  <si>
    <t xml:space="preserve">Relatório consolidado</t>
  </si>
  <si>
    <t xml:space="preserve">Levantamento elétrico do painel</t>
  </si>
  <si>
    <t xml:space="preserve">Projeto do novo painel</t>
  </si>
  <si>
    <t xml:space="preserve">Mapeamento da estrutura da esteira</t>
  </si>
  <si>
    <t xml:space="preserve">Nivelamento e fixação dos roletes</t>
  </si>
  <si>
    <t xml:space="preserve">Atendimento emergencial na empilhadeira</t>
  </si>
  <si>
    <t xml:space="preserve">Substituição do fim de curso</t>
  </si>
  <si>
    <t xml:space="preserve">Retrabalho cancelado pelo cliente</t>
  </si>
  <si>
    <t xml:space="preserve">Apontamentos de horas</t>
  </si>
  <si>
    <t xml:space="preserve">Um apontamento por dia. Turno que vira a noite: duas linhas, uma por dia.</t>
  </si>
  <si>
    <t xml:space="preserve">Tarefa</t>
  </si>
  <si>
    <t xml:space="preserve">Data *</t>
  </si>
  <si>
    <t xml:space="preserve">Início *</t>
  </si>
  <si>
    <t xml:space="preserve">Término *</t>
  </si>
  <si>
    <t xml:space="preserve">Pessoas *</t>
  </si>
  <si>
    <t xml:space="preserve">Horas (relógio)</t>
  </si>
  <si>
    <t xml:space="preserve">Horas arredondadas</t>
  </si>
  <si>
    <t xml:space="preserve">Tipo de dia</t>
  </si>
  <si>
    <t xml:space="preserve">Adicional</t>
  </si>
  <si>
    <t xml:space="preserve">Valor-hora</t>
  </si>
  <si>
    <t xml:space="preserve">Despesas</t>
  </si>
  <si>
    <t xml:space="preserve">Despesa é repassável por padrão — só sai da conta quando «Repassar» é «Não».</t>
  </si>
  <si>
    <t xml:space="preserve">Tipo *</t>
  </si>
  <si>
    <t xml:space="preserve">Valor *</t>
  </si>
  <si>
    <t xml:space="preserve">Repassar</t>
  </si>
  <si>
    <t xml:space="preserve">Abate do adiantamento</t>
  </si>
  <si>
    <t xml:space="preserve">Deslocamento ida e volta — equipe de 2</t>
  </si>
  <si>
    <t xml:space="preserve">Refeições da equipe — 2 dias</t>
  </si>
  <si>
    <t xml:space="preserve">Pousada — 2 diárias, 2 quartos</t>
  </si>
  <si>
    <t xml:space="preserve">Plataforma elevatória — 2 dias</t>
  </si>
  <si>
    <t xml:space="preserve">Trecho da rodovia</t>
  </si>
  <si>
    <t xml:space="preserve">Cópias e encadernação do relatório</t>
  </si>
  <si>
    <t xml:space="preserve">Mangueira de alta pressão — reposição</t>
  </si>
  <si>
    <t xml:space="preserve">Deslocamento</t>
  </si>
  <si>
    <t xml:space="preserve">Refeições — 3 dias</t>
  </si>
  <si>
    <t xml:space="preserve">Envio da peça</t>
  </si>
  <si>
    <t xml:space="preserve">Deslocamento até a Metalúrgica</t>
  </si>
  <si>
    <t xml:space="preserve">Refeições da equipe</t>
  </si>
  <si>
    <t xml:space="preserve">Consumíveis de solda para teste</t>
  </si>
  <si>
    <t xml:space="preserve">Calibração do equipamento de ensaio</t>
  </si>
  <si>
    <t xml:space="preserve">Deslocamento para levantamento</t>
  </si>
  <si>
    <t xml:space="preserve">Refeições</t>
  </si>
  <si>
    <t xml:space="preserve">Nível a laser e acessórios</t>
  </si>
  <si>
    <t xml:space="preserve">Deslocamento — 3 dias</t>
  </si>
  <si>
    <t xml:space="preserve">Refeições da equipe — 3 dias</t>
  </si>
  <si>
    <t xml:space="preserve">Atendimento emergencial — ida imediata</t>
  </si>
  <si>
    <t xml:space="preserve">Fim de curso e chicote de comando</t>
  </si>
  <si>
    <t xml:space="preserve">Refeições — plantão noturno</t>
  </si>
  <si>
    <t xml:space="preserve">Retorno</t>
  </si>
  <si>
    <t xml:space="preserve">Adiantamentos</t>
  </si>
  <si>
    <t xml:space="preserve">Dinheiro entregue à equipe antes da viagem.</t>
  </si>
  <si>
    <t xml:space="preserve">Observação</t>
  </si>
  <si>
    <t xml:space="preserve">Viagem de 4 dias</t>
  </si>
  <si>
    <t xml:space="preserve">Teste de precisão</t>
  </si>
  <si>
    <t xml:space="preserve">Corretiva da PREN-01</t>
  </si>
  <si>
    <t xml:space="preserve">Inspeção anual</t>
  </si>
  <si>
    <t xml:space="preserve">Levantamento elétrico</t>
  </si>
  <si>
    <t xml:space="preserve">Mapeamento — 3 dias</t>
  </si>
  <si>
    <t xml:space="preserve">Atendimento emergencial</t>
  </si>
  <si>
    <t xml:space="preserve">Por O.S.</t>
  </si>
  <si>
    <t xml:space="preserve">Calculado — não digite nada aqui. É o fechamento de cada O.S., campo a campo.</t>
  </si>
  <si>
    <t xml:space="preserve">O.S.</t>
  </si>
  <si>
    <t xml:space="preserve">Status</t>
  </si>
  <si>
    <t xml:space="preserve">Concluídas</t>
  </si>
  <si>
    <t xml:space="preserve">Custo total das despesas</t>
  </si>
  <si>
    <t xml:space="preserve">A repassar</t>
  </si>
  <si>
    <t xml:space="preserve">Não repassável</t>
  </si>
  <si>
    <t xml:space="preserve">Despesas c/ taxa</t>
  </si>
  <si>
    <t xml:space="preserve">Saldo</t>
  </si>
  <si>
    <t xml:space="preserve">Aprovações pendentes</t>
  </si>
  <si>
    <t xml:space="preserve">NFs pendentes</t>
  </si>
  <si>
    <t xml:space="preserve">Horas reais ÷ previstas</t>
  </si>
  <si>
    <t xml:space="preserve">Despesas ÷ previsto</t>
  </si>
  <si>
    <t xml:space="preserve">Ordenação</t>
  </si>
  <si>
    <t xml:space="preserve">Painel de O.S., horas e custos</t>
  </si>
  <si>
    <t xml:space="preserve">O.S. ABERTAS</t>
  </si>
  <si>
    <t xml:space="preserve">HORAS REAIS</t>
  </si>
  <si>
    <t xml:space="preserve">HOMEM-HORA</t>
  </si>
  <si>
    <t xml:space="preserve">MÃO DE OBRA</t>
  </si>
  <si>
    <t xml:space="preserve">fora de finalizada/cancelada</t>
  </si>
  <si>
    <t xml:space="preserve">tempo de relógio</t>
  </si>
  <si>
    <t xml:space="preserve">horas × pessoas</t>
  </si>
  <si>
    <t xml:space="preserve">já com adicional de fim de semana</t>
  </si>
  <si>
    <t xml:space="preserve">DESPESAS A REPASSAR</t>
  </si>
  <si>
    <t xml:space="preserve">TOTAL A FATURAR</t>
  </si>
  <si>
    <t xml:space="preserve">APROVAÇÕES PENDENTES</t>
  </si>
  <si>
    <t xml:space="preserve">NFS PENDENTES</t>
  </si>
  <si>
    <t xml:space="preserve">sem a taxa administrativa</t>
  </si>
  <si>
    <t xml:space="preserve">mão de obra + despesas c/ taxa</t>
  </si>
  <si>
    <t xml:space="preserve">despesas sem aprovação</t>
  </si>
  <si>
    <t xml:space="preserve">despesas sem nota</t>
  </si>
  <si>
    <t xml:space="preserve">Homem-hora por tipo de dia</t>
  </si>
  <si>
    <t xml:space="preserve">Top 5 — maior fechamento</t>
  </si>
  <si>
    <t xml:space="preserve">#</t>
  </si>
  <si>
    <t xml:space="preserve">Total</t>
  </si>
  <si>
    <t xml:space="preserve">Dia útil</t>
  </si>
  <si>
    <t xml:space="preserve">Sábado</t>
  </si>
  <si>
    <t xml:space="preserve">Domingo</t>
  </si>
  <si>
    <t xml:space="preserve">No Andonize o técnico aponta a hora no celular, a despesa vai com foto da nota, e o fechamento sai em PDF e Excel com a sua marca.   ·   andonize.com</t>
  </si>
  <si>
    <t xml:space="preserve">Dados dos gráficos</t>
  </si>
  <si>
    <t xml:space="preserve">Calculadas. O gráfico de composição mostra as 10 primeiras O.S. da aba «Ordens» — se você tiver mais que isso, as demais não aparecem no gráfico (mas contam em todo o resto).</t>
  </si>
  <si>
    <t xml:space="preserve">Uso e direitos</t>
  </si>
  <si>
    <t xml:space="preserve">Planilha gratuita da Andonize. Uso livre na sua empresa e com os seus clientes, inclusive comercial. Não é permitido revender, redistribuir como material próprio nem publicar o arquivo para download em outro site. © 2026 Andonize · andonize.com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</si>
</sst>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dd/mm/yyyy\ hh:mm"/>
    <numFmt numFmtId="166" formatCode="&quot;R$ &quot;#,##0.00"/>
    <numFmt numFmtId="167" formatCode="0.00"/>
    <numFmt numFmtId="168" formatCode="0.0"/>
    <numFmt numFmtId="169" formatCode="dd/mm/yyyy"/>
    <numFmt numFmtId="170" formatCode="0.0&quot; h&quot;"/>
    <numFmt numFmtId="171" formatCode="hh:mm"/>
    <numFmt numFmtId="172" formatCode="0"/>
    <numFmt numFmtId="173" formatCode="0.0&quot; hh&quot;"/>
    <numFmt numFmtId="174" formatCode="General"/>
    <numFmt numFmtId="175" formatCode="0\%"/>
    <numFmt numFmtId="176" formatCode="0.000000"/>
  </numFmts>
  <fonts count="3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F38C4"/>
      <name val="Arial"/>
      <family val="0"/>
      <charset val="1"/>
    </font>
    <font>
      <b val="true"/>
      <sz val="18"/>
      <color rgb="FF1A2B42"/>
      <name val="Arial"/>
      <family val="0"/>
      <charset val="1"/>
    </font>
    <font>
      <sz val="11"/>
      <color rgb="FF5C6C85"/>
      <name val="Arial"/>
      <family val="0"/>
      <charset val="1"/>
    </font>
    <font>
      <b val="true"/>
      <sz val="12"/>
      <color rgb="FF1A2B42"/>
      <name val="Arial"/>
      <family val="0"/>
      <charset val="1"/>
    </font>
    <font>
      <b val="true"/>
      <sz val="10"/>
      <color rgb="FF1A2B42"/>
      <name val="Arial"/>
      <family val="0"/>
      <charset val="1"/>
    </font>
    <font>
      <sz val="10"/>
      <color rgb="FF5C6C85"/>
      <name val="Arial"/>
      <family val="0"/>
      <charset val="1"/>
    </font>
    <font>
      <b val="true"/>
      <i val="true"/>
      <sz val="10"/>
      <color rgb="FF5C6C85"/>
      <name val="Arial"/>
      <family val="0"/>
      <charset val="1"/>
    </font>
    <font>
      <sz val="10"/>
      <color rgb="FF0F38C4"/>
      <name val="Arial"/>
      <family val="0"/>
      <charset val="1"/>
    </font>
    <font>
      <sz val="9"/>
      <color rgb="FF8A9AB5"/>
      <name val="Arial"/>
      <family val="0"/>
      <charset val="1"/>
    </font>
    <font>
      <b val="true"/>
      <sz val="14"/>
      <color rgb="FF1A2B42"/>
      <name val="Arial"/>
      <family val="0"/>
      <charset val="1"/>
    </font>
    <font>
      <b val="true"/>
      <sz val="10"/>
      <color rgb="FF0F38C4"/>
      <name val="Arial"/>
      <family val="0"/>
      <charset val="1"/>
    </font>
    <font>
      <sz val="9"/>
      <color rgb="FF5C6C8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1A2B42"/>
      <name val="Arial"/>
      <family val="0"/>
      <charset val="1"/>
    </font>
    <font>
      <i val="true"/>
      <sz val="10"/>
      <color rgb="FF5C6C85"/>
      <name val="Arial"/>
      <family val="0"/>
      <charset val="1"/>
    </font>
    <font>
      <sz val="10"/>
      <name val="Arial"/>
      <family val="2"/>
    </font>
    <font>
      <b val="true"/>
      <sz val="20"/>
      <color rgb="FF1A2B42"/>
      <name val="Arial"/>
      <family val="0"/>
      <charset val="1"/>
    </font>
    <font>
      <b val="true"/>
      <sz val="9"/>
      <color rgb="FF5C6C85"/>
      <name val="Arial"/>
      <family val="0"/>
      <charset val="1"/>
    </font>
    <font>
      <b val="true"/>
      <sz val="20"/>
      <color rgb="FF0F38C4"/>
      <name val="Arial"/>
      <family val="0"/>
      <charset val="1"/>
    </font>
    <font>
      <b val="true"/>
      <sz val="20"/>
      <color rgb="FF00875A"/>
      <name val="Arial"/>
      <family val="0"/>
      <charset val="1"/>
    </font>
    <font>
      <b val="true"/>
      <sz val="20"/>
      <color rgb="FFA66300"/>
      <name val="Arial"/>
      <family val="0"/>
      <charset val="1"/>
    </font>
    <font>
      <b val="true"/>
      <sz val="20"/>
      <color rgb="FFC41E3A"/>
      <name val="Arial"/>
      <family val="0"/>
      <charset val="1"/>
    </font>
    <font>
      <b val="true"/>
      <sz val="11"/>
      <color rgb="FF1A2B42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2"/>
      <color rgb="FF1A2B42"/>
      <name val="Arial"/>
      <family val="2"/>
    </font>
    <font>
      <sz val="9"/>
      <color rgb="FF8A9AB5"/>
      <name val="Arial"/>
      <family val="2"/>
    </font>
    <font>
      <b val="true"/>
      <sz val="9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BF0FF"/>
        <bgColor rgb="FFEBF0F8"/>
      </patternFill>
    </fill>
    <fill>
      <patternFill patternType="solid">
        <fgColor rgb="FFFFFFFF"/>
        <bgColor rgb="FFFFF4E0"/>
      </patternFill>
    </fill>
    <fill>
      <patternFill patternType="solid">
        <fgColor rgb="FFEBF0F8"/>
        <bgColor rgb="FFEBF0FF"/>
      </patternFill>
    </fill>
    <fill>
      <patternFill patternType="solid">
        <fgColor rgb="FF1A2B42"/>
        <bgColor rgb="FF003366"/>
      </patternFill>
    </fill>
    <fill>
      <patternFill patternType="solid">
        <fgColor rgb="FFE6FAF4"/>
        <bgColor rgb="FFEBF0F8"/>
      </patternFill>
    </fill>
    <fill>
      <patternFill patternType="solid">
        <fgColor rgb="FFFFF4E0"/>
        <bgColor rgb="FFFFECF0"/>
      </patternFill>
    </fill>
    <fill>
      <patternFill patternType="solid">
        <fgColor rgb="FFFFECF0"/>
        <bgColor rgb="FFFFF4E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AE2EF"/>
      </left>
      <right style="thin">
        <color rgb="FFDAE2EF"/>
      </right>
      <top style="thin">
        <color rgb="FFDAE2EF"/>
      </top>
      <bottom style="thin">
        <color rgb="FFDAE2E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3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22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22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22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3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6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1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24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25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7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2" fillId="8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1">
    <dxf>
      <fill>
        <patternFill patternType="solid">
          <fgColor rgb="FF1A2B4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EBF0F8"/>
          <bgColor rgb="FF000000"/>
        </patternFill>
      </fill>
    </dxf>
    <dxf>
      <fill>
        <patternFill patternType="solid">
          <fgColor rgb="FF5C6C85"/>
          <bgColor rgb="FF000000"/>
        </patternFill>
      </fill>
    </dxf>
    <dxf>
      <fill>
        <patternFill patternType="solid">
          <fgColor rgb="FFFFECF0"/>
          <bgColor rgb="FF000000"/>
        </patternFill>
      </fill>
    </dxf>
    <dxf>
      <fill>
        <patternFill patternType="solid">
          <fgColor rgb="FFFFF4E0"/>
          <bgColor rgb="FF000000"/>
        </patternFill>
      </fill>
    </dxf>
    <dxf>
      <fill>
        <patternFill patternType="solid">
          <fgColor rgb="FFA66300"/>
          <bgColor rgb="FF000000"/>
        </patternFill>
      </fill>
    </dxf>
    <dxf>
      <fill>
        <patternFill patternType="solid">
          <fgColor rgb="FFC41E3A"/>
          <bgColor rgb="FF000000"/>
        </patternFill>
      </fill>
    </dxf>
    <dxf>
      <font>
        <name val="Arial"/>
        <charset val="1"/>
        <family val="0"/>
        <b val="1"/>
        <color rgb="FFA66300"/>
        <sz val="10"/>
      </font>
      <fill>
        <patternFill>
          <bgColor rgb="FFFFF4E0"/>
        </patternFill>
      </fill>
    </dxf>
    <dxf>
      <font>
        <name val="Arial"/>
        <charset val="1"/>
        <family val="0"/>
        <b val="1"/>
        <color rgb="FFC41E3A"/>
        <sz val="10"/>
      </font>
      <fill>
        <patternFill>
          <bgColor rgb="FFFFECF0"/>
        </patternFill>
      </fill>
    </dxf>
    <dxf>
      <font>
        <name val="Arial"/>
        <charset val="1"/>
        <family val="0"/>
        <color rgb="FFFFFFFF"/>
        <sz val="9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66300"/>
      <rgbColor rgb="FF800080"/>
      <rgbColor rgb="FF00875A"/>
      <rgbColor rgb="FFDAE2EF"/>
      <rgbColor rgb="FF878787"/>
      <rgbColor rgb="FF9999FF"/>
      <rgbColor rgb="FFC0504D"/>
      <rgbColor rgb="FFFFF4E0"/>
      <rgbColor rgb="FFE6FAF4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0FF"/>
      <rgbColor rgb="FFEBF0F8"/>
      <rgbColor rgb="FFFFECF0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5C6C85"/>
      <rgbColor rgb="FF8A9AB5"/>
      <rgbColor rgb="FF003366"/>
      <rgbColor rgb="FF339966"/>
      <rgbColor rgb="FF003300"/>
      <rgbColor rgb="FF333300"/>
      <rgbColor rgb="FF993300"/>
      <rgbColor rgb="FFC41E3A"/>
      <rgbColor rgb="FF0F38C4"/>
      <rgbColor rgb="FF1A2B4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Composição do fechamento por O.S.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Painel!C60</c:f>
              <c:strCache>
                <c:ptCount val="1"/>
                <c:pt idx="0">
                  <c:v>Mão de obra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Painel!$B$61:$B$70</c:f>
              <c:strCache>
                <c:ptCount val="10"/>
                <c:pt idx="0">
                  <c:v>1001</c:v>
                </c:pt>
                <c:pt idx="1">
                  <c:v>1002</c:v>
                </c:pt>
                <c:pt idx="2">
                  <c:v>1003</c:v>
                </c:pt>
                <c:pt idx="3">
                  <c:v>1004</c:v>
                </c:pt>
                <c:pt idx="4">
                  <c:v>1005</c:v>
                </c:pt>
                <c:pt idx="5">
                  <c:v>1006</c:v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strCache>
            </c:strRef>
          </c:cat>
          <c:val>
            <c:numRef>
              <c:f>Painel!$C$61:$C$70</c:f>
              <c:numCache>
                <c:formatCode>"R$ "#,##0.00</c:formatCode>
                <c:ptCount val="10"/>
                <c:pt idx="0">
                  <c:v>13395</c:v>
                </c:pt>
                <c:pt idx="1">
                  <c:v>8217.5</c:v>
                </c:pt>
                <c:pt idx="2">
                  <c:v>8690</c:v>
                </c:pt>
                <c:pt idx="3">
                  <c:v>3080</c:v>
                </c:pt>
                <c:pt idx="4">
                  <c:v>6555</c:v>
                </c:pt>
                <c:pt idx="5">
                  <c:v>7125</c:v>
                </c:pt>
              </c:numCache>
            </c:numRef>
          </c:val>
        </c:ser>
        <c:ser>
          <c:idx val="1"/>
          <c:order val="1"/>
          <c:tx>
            <c:strRef>
              <c:f>Painel!D60</c:f>
              <c:strCache>
                <c:ptCount val="1"/>
                <c:pt idx="0">
                  <c:v>Despesas c/ taxa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Painel!$B$61:$B$70</c:f>
              <c:strCache>
                <c:ptCount val="10"/>
                <c:pt idx="0">
                  <c:v>1001</c:v>
                </c:pt>
                <c:pt idx="1">
                  <c:v>1002</c:v>
                </c:pt>
                <c:pt idx="2">
                  <c:v>1003</c:v>
                </c:pt>
                <c:pt idx="3">
                  <c:v>1004</c:v>
                </c:pt>
                <c:pt idx="4">
                  <c:v>1005</c:v>
                </c:pt>
                <c:pt idx="5">
                  <c:v>1006</c:v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</c:strCache>
            </c:strRef>
          </c:cat>
          <c:val>
            <c:numRef>
              <c:f>Painel!$D$61:$D$70</c:f>
              <c:numCache>
                <c:formatCode>"R$ "#,##0.00</c:formatCode>
                <c:ptCount val="10"/>
                <c:pt idx="0">
                  <c:v>3966.6</c:v>
                </c:pt>
                <c:pt idx="1">
                  <c:v>3685</c:v>
                </c:pt>
                <c:pt idx="2">
                  <c:v>1663.2</c:v>
                </c:pt>
                <c:pt idx="3">
                  <c:v>462</c:v>
                </c:pt>
                <c:pt idx="4">
                  <c:v>2673</c:v>
                </c:pt>
                <c:pt idx="5">
                  <c:v>1592.8</c:v>
                </c:pt>
              </c:numCache>
            </c:numRef>
          </c:val>
        </c:ser>
        <c:gapWidth val="150"/>
        <c:overlap val="100"/>
        <c:axId val="94842109"/>
        <c:axId val="14257656"/>
      </c:barChart>
      <c:catAx>
        <c:axId val="9484210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4257656"/>
        <c:crosses val="autoZero"/>
        <c:auto val="1"/>
        <c:lblAlgn val="ctr"/>
        <c:lblOffset val="100"/>
        <c:noMultiLvlLbl val="0"/>
      </c:catAx>
      <c:valAx>
        <c:axId val="14257656"/>
        <c:scaling>
          <c:orientation val="minMax"/>
        </c:scaling>
        <c:delete val="0"/>
        <c:axPos val="l"/>
        <c:numFmt formatCode="&quot;R$ &quot;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484210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200" spc="-1" strike="noStrike">
                <a:solidFill>
                  <a:srgbClr val="1a2b42"/>
                </a:solidFill>
                <a:latin typeface="Arial"/>
              </a:defRPr>
            </a:pPr>
            <a:r>
              <a:rPr b="1" sz="1200" spc="-1" strike="noStrike">
                <a:solidFill>
                  <a:srgbClr val="1a2b42"/>
                </a:solidFill>
                <a:latin typeface="Arial"/>
              </a:rPr>
              <a:t>Homem-hora
Por tipo de dia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Painel!G60</c:f>
              <c:strCache>
                <c:ptCount val="1"/>
                <c:pt idx="0">
                  <c:v>Homem-hora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0f38c4"/>
              </a:solidFill>
              <a:ln w="0">
                <a:noFill/>
              </a:ln>
            </c:spPr>
          </c:dPt>
          <c:dPt>
            <c:idx val="1"/>
            <c:spPr>
              <a:solidFill>
                <a:srgbClr val="a66300"/>
              </a:solidFill>
              <a:ln w="0">
                <a:noFill/>
              </a:ln>
            </c:spPr>
          </c:dPt>
          <c:dPt>
            <c:idx val="2"/>
            <c:spPr>
              <a:solidFill>
                <a:srgbClr val="c41e3a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1" sz="900" spc="-1" strike="noStrike">
                      <a:solidFill>
                        <a:srgbClr val="ffffff"/>
                      </a:solidFill>
                      <a:latin typeface="Arial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eparator>; </c:separator>
            </c:dLbl>
            <c:txPr>
              <a:bodyPr wrap="square"/>
              <a:lstStyle/>
              <a:p>
                <a:pPr>
                  <a:defRPr b="1" sz="900" spc="-1" strike="noStrike">
                    <a:solidFill>
                      <a:srgbClr val="ffffff"/>
                    </a:solidFill>
                    <a:latin typeface="Arial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eparator>; </c:separator>
            <c:showLeaderLines val="1"/>
          </c:dLbls>
          <c:cat>
            <c:strRef>
              <c:f>Painel!$F$61:$F$63</c:f>
              <c:strCache>
                <c:ptCount val="3"/>
                <c:pt idx="0">
                  <c:v>Dia útil</c:v>
                </c:pt>
                <c:pt idx="1">
                  <c:v>Sábado</c:v>
                </c:pt>
                <c:pt idx="2">
                  <c:v>Domingo</c:v>
                </c:pt>
              </c:strCache>
            </c:strRef>
          </c:cat>
          <c:val>
            <c:numRef>
              <c:f>Painel!$G$61:$G$63</c:f>
              <c:numCache>
                <c:formatCode>0.0</c:formatCode>
                <c:ptCount val="3"/>
                <c:pt idx="0">
                  <c:v>390</c:v>
                </c:pt>
                <c:pt idx="1">
                  <c:v>27</c:v>
                </c:pt>
                <c:pt idx="2">
                  <c:v>24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</xdr:col>
      <xdr:colOff>218880</xdr:colOff>
      <xdr:row>1</xdr:row>
      <xdr:rowOff>266400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141120" y="190440"/>
          <a:ext cx="218880" cy="266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21</xdr:row>
      <xdr:rowOff>70560</xdr:rowOff>
    </xdr:from>
    <xdr:to>
      <xdr:col>7</xdr:col>
      <xdr:colOff>771480</xdr:colOff>
      <xdr:row>35</xdr:row>
      <xdr:rowOff>67320</xdr:rowOff>
    </xdr:to>
    <xdr:graphicFrame>
      <xdr:nvGraphicFramePr>
        <xdr:cNvPr id="1" name="Chart 1"/>
        <xdr:cNvGraphicFramePr/>
      </xdr:nvGraphicFramePr>
      <xdr:xfrm>
        <a:off x="141120" y="4857840"/>
        <a:ext cx="4859640" cy="266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21</xdr:row>
      <xdr:rowOff>70560</xdr:rowOff>
    </xdr:from>
    <xdr:to>
      <xdr:col>14</xdr:col>
      <xdr:colOff>466920</xdr:colOff>
      <xdr:row>35</xdr:row>
      <xdr:rowOff>67320</xdr:rowOff>
    </xdr:to>
    <xdr:graphicFrame>
      <xdr:nvGraphicFramePr>
        <xdr:cNvPr id="2" name="Chart 2"/>
        <xdr:cNvGraphicFramePr/>
      </xdr:nvGraphicFramePr>
      <xdr:xfrm>
        <a:off x="5216040" y="4857840"/>
        <a:ext cx="3779640" cy="266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vmlDrawing" Target="../drawings/vmlDrawing3.v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B2:C4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8"/>
    <col collapsed="false" customWidth="true" hidden="false" outlineLevel="0" max="3" min="3" style="0" width="98"/>
    <col collapsed="false" customWidth="true" hidden="false" outlineLevel="0" max="4" min="4" style="0" width="2"/>
  </cols>
  <sheetData>
    <row r="2" customFormat="false" ht="25.5" hidden="false" customHeight="true" outlineLevel="0" collapsed="false">
      <c r="B2" s="1" t="s">
        <v>0</v>
      </c>
    </row>
    <row r="4" customFormat="false" ht="22.05" hidden="false" customHeight="false" outlineLevel="0" collapsed="false">
      <c r="B4" s="2" t="s">
        <v>1</v>
      </c>
    </row>
    <row r="5" customFormat="false" ht="30" hidden="false" customHeight="true" outlineLevel="0" collapsed="false">
      <c r="B5" s="3" t="s">
        <v>2</v>
      </c>
      <c r="C5" s="3"/>
    </row>
    <row r="8" customFormat="false" ht="25.5" hidden="false" customHeight="true" outlineLevel="0" collapsed="false">
      <c r="B8" s="4" t="s">
        <v>3</v>
      </c>
      <c r="C8" s="5"/>
    </row>
    <row r="10" customFormat="false" ht="45.75" hidden="false" customHeight="true" outlineLevel="0" collapsed="false">
      <c r="B10" s="6" t="s">
        <v>4</v>
      </c>
      <c r="C10" s="7" t="s">
        <v>5</v>
      </c>
    </row>
    <row r="11" customFormat="false" ht="45.75" hidden="false" customHeight="true" outlineLevel="0" collapsed="false">
      <c r="B11" s="6" t="s">
        <v>6</v>
      </c>
      <c r="C11" s="7" t="s">
        <v>7</v>
      </c>
    </row>
    <row r="12" customFormat="false" ht="45.75" hidden="false" customHeight="true" outlineLevel="0" collapsed="false">
      <c r="B12" s="6" t="s">
        <v>8</v>
      </c>
      <c r="C12" s="7" t="s">
        <v>9</v>
      </c>
    </row>
    <row r="13" customFormat="false" ht="45.75" hidden="false" customHeight="true" outlineLevel="0" collapsed="false">
      <c r="B13" s="6" t="s">
        <v>10</v>
      </c>
      <c r="C13" s="7" t="s">
        <v>11</v>
      </c>
    </row>
    <row r="14" customFormat="false" ht="30" hidden="false" customHeight="true" outlineLevel="0" collapsed="false">
      <c r="B14" s="6" t="s">
        <v>12</v>
      </c>
      <c r="C14" s="7" t="s">
        <v>13</v>
      </c>
    </row>
    <row r="15" customFormat="false" ht="25.5" hidden="false" customHeight="true" outlineLevel="0" collapsed="false">
      <c r="B15" s="4" t="s">
        <v>14</v>
      </c>
      <c r="C15" s="5"/>
    </row>
    <row r="17" customFormat="false" ht="30" hidden="false" customHeight="true" outlineLevel="0" collapsed="false">
      <c r="B17" s="8" t="s">
        <v>15</v>
      </c>
      <c r="C17" s="7" t="s">
        <v>16</v>
      </c>
    </row>
    <row r="18" customFormat="false" ht="30" hidden="false" customHeight="true" outlineLevel="0" collapsed="false">
      <c r="B18" s="9" t="s">
        <v>17</v>
      </c>
      <c r="C18" s="7" t="s">
        <v>18</v>
      </c>
    </row>
    <row r="19" customFormat="false" ht="25.5" hidden="false" customHeight="true" outlineLevel="0" collapsed="false">
      <c r="B19" s="4" t="s">
        <v>19</v>
      </c>
      <c r="C19" s="5"/>
    </row>
    <row r="21" customFormat="false" ht="45.75" hidden="false" customHeight="true" outlineLevel="0" collapsed="false">
      <c r="B21" s="6" t="s">
        <v>20</v>
      </c>
      <c r="C21" s="7" t="s">
        <v>21</v>
      </c>
    </row>
    <row r="22" customFormat="false" ht="45.75" hidden="false" customHeight="true" outlineLevel="0" collapsed="false">
      <c r="B22" s="6" t="s">
        <v>22</v>
      </c>
      <c r="C22" s="7" t="s">
        <v>23</v>
      </c>
    </row>
    <row r="23" customFormat="false" ht="45.75" hidden="false" customHeight="true" outlineLevel="0" collapsed="false">
      <c r="B23" s="6" t="s">
        <v>24</v>
      </c>
      <c r="C23" s="7" t="s">
        <v>25</v>
      </c>
    </row>
    <row r="24" customFormat="false" ht="45.75" hidden="false" customHeight="true" outlineLevel="0" collapsed="false">
      <c r="B24" s="6" t="s">
        <v>26</v>
      </c>
      <c r="C24" s="7" t="s">
        <v>27</v>
      </c>
    </row>
    <row r="25" customFormat="false" ht="30" hidden="false" customHeight="true" outlineLevel="0" collapsed="false">
      <c r="B25" s="6" t="s">
        <v>28</v>
      </c>
      <c r="C25" s="7" t="s">
        <v>29</v>
      </c>
    </row>
    <row r="26" customFormat="false" ht="45.75" hidden="false" customHeight="true" outlineLevel="0" collapsed="false">
      <c r="B26" s="6" t="s">
        <v>30</v>
      </c>
      <c r="C26" s="7" t="s">
        <v>31</v>
      </c>
    </row>
    <row r="27" customFormat="false" ht="30" hidden="false" customHeight="true" outlineLevel="0" collapsed="false">
      <c r="B27" s="6" t="s">
        <v>32</v>
      </c>
      <c r="C27" s="7" t="s">
        <v>33</v>
      </c>
    </row>
    <row r="28" customFormat="false" ht="45.75" hidden="false" customHeight="true" outlineLevel="0" collapsed="false">
      <c r="B28" s="6" t="s">
        <v>34</v>
      </c>
      <c r="C28" s="7" t="s">
        <v>35</v>
      </c>
    </row>
    <row r="29" customFormat="false" ht="30" hidden="false" customHeight="true" outlineLevel="0" collapsed="false">
      <c r="B29" s="6" t="s">
        <v>36</v>
      </c>
      <c r="C29" s="7" t="s">
        <v>37</v>
      </c>
    </row>
    <row r="30" customFormat="false" ht="25.5" hidden="false" customHeight="true" outlineLevel="0" collapsed="false">
      <c r="B30" s="4" t="s">
        <v>38</v>
      </c>
      <c r="C30" s="5"/>
    </row>
    <row r="32" customFormat="false" ht="45.75" hidden="false" customHeight="true" outlineLevel="0" collapsed="false">
      <c r="B32" s="6" t="s">
        <v>39</v>
      </c>
      <c r="C32" s="7" t="s">
        <v>40</v>
      </c>
    </row>
    <row r="33" customFormat="false" ht="45.75" hidden="false" customHeight="true" outlineLevel="0" collapsed="false">
      <c r="B33" s="6" t="s">
        <v>41</v>
      </c>
      <c r="C33" s="7" t="s">
        <v>42</v>
      </c>
    </row>
    <row r="34" customFormat="false" ht="30" hidden="false" customHeight="true" outlineLevel="0" collapsed="false">
      <c r="B34" s="6" t="s">
        <v>43</v>
      </c>
      <c r="C34" s="7" t="s">
        <v>44</v>
      </c>
    </row>
    <row r="35" customFormat="false" ht="30" hidden="false" customHeight="true" outlineLevel="0" collapsed="false">
      <c r="B35" s="6" t="s">
        <v>45</v>
      </c>
      <c r="C35" s="7" t="s">
        <v>46</v>
      </c>
    </row>
    <row r="37" customFormat="false" ht="33.75" hidden="false" customHeight="true" outlineLevel="0" collapsed="false">
      <c r="B37" s="10" t="s">
        <v>47</v>
      </c>
      <c r="C37" s="11" t="s">
        <v>48</v>
      </c>
    </row>
    <row r="39" customFormat="false" ht="15" hidden="false" customHeight="false" outlineLevel="0" collapsed="false">
      <c r="B39" s="12" t="s">
        <v>49</v>
      </c>
    </row>
    <row r="41">
      <c r="B41" s="10" t="s">
        <v>242</v>
      </c>
      <c r="C41" s="11" t="s">
        <v>243</v>
      </c>
    </row>
  </sheetData>
  <mergeCells count="1">
    <mergeCell ref="B5:C5"/>
  </mergeCell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&amp;L&amp;8 Controle de O.S., horas e custos · Andonize&amp;R&amp;8 &amp;P/&amp;N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A9AB5"/>
    <pageSetUpPr fitToPage="true"/>
  </sheetPr>
  <dimension ref="B2:I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0"/>
    <col collapsed="false" customWidth="true" hidden="false" outlineLevel="0" max="3" min="3" style="0" width="18"/>
    <col collapsed="false" customWidth="true" hidden="false" outlineLevel="0" max="4" min="4" style="0" width="20"/>
    <col collapsed="false" customWidth="true" hidden="false" outlineLevel="0" max="5" min="5" style="0" width="22"/>
    <col collapsed="false" customWidth="true" hidden="false" outlineLevel="0" max="6" min="6" style="0" width="20"/>
    <col collapsed="false" customWidth="true" hidden="false" outlineLevel="0" max="7" min="7" style="0" width="16"/>
    <col collapsed="false" customWidth="true" hidden="false" outlineLevel="0" max="9" min="8" style="0" width="14"/>
  </cols>
  <sheetData>
    <row r="2" customFormat="false" ht="17.35" hidden="false" customHeight="false" outlineLevel="0" collapsed="false">
      <c r="B2" s="13" t="s">
        <v>50</v>
      </c>
    </row>
    <row r="4" customFormat="false" ht="21.75" hidden="false" customHeight="true" outlineLevel="0" collapsed="false">
      <c r="B4" s="14" t="s">
        <v>51</v>
      </c>
      <c r="C4" s="15" t="n">
        <f aca="true">NOW()</f>
        <v>46234.0140609156</v>
      </c>
      <c r="D4" s="16" t="s">
        <v>52</v>
      </c>
      <c r="E4" s="16"/>
      <c r="F4" s="16"/>
      <c r="G4" s="16"/>
      <c r="H4" s="16"/>
      <c r="I4" s="16"/>
    </row>
    <row r="5" customFormat="false" ht="21.75" hidden="false" customHeight="true" outlineLevel="0" collapsed="false">
      <c r="B5" s="14" t="s">
        <v>53</v>
      </c>
      <c r="C5" s="17" t="n">
        <v>95</v>
      </c>
      <c r="D5" s="16" t="s">
        <v>54</v>
      </c>
      <c r="E5" s="16"/>
      <c r="F5" s="16"/>
      <c r="G5" s="16"/>
      <c r="H5" s="16"/>
      <c r="I5" s="16"/>
    </row>
    <row r="6" customFormat="false" ht="21.75" hidden="false" customHeight="true" outlineLevel="0" collapsed="false">
      <c r="B6" s="14" t="s">
        <v>55</v>
      </c>
      <c r="C6" s="18" t="n">
        <v>1.5</v>
      </c>
      <c r="D6" s="16" t="s">
        <v>56</v>
      </c>
      <c r="E6" s="16"/>
      <c r="F6" s="16"/>
      <c r="G6" s="16"/>
      <c r="H6" s="16"/>
      <c r="I6" s="16"/>
    </row>
    <row r="7" customFormat="false" ht="21.75" hidden="false" customHeight="true" outlineLevel="0" collapsed="false">
      <c r="B7" s="14" t="s">
        <v>57</v>
      </c>
      <c r="C7" s="18" t="n">
        <v>2</v>
      </c>
      <c r="D7" s="16" t="s">
        <v>58</v>
      </c>
      <c r="E7" s="16"/>
      <c r="F7" s="16"/>
      <c r="G7" s="16"/>
      <c r="H7" s="16"/>
      <c r="I7" s="16"/>
    </row>
    <row r="8" customFormat="false" ht="21.75" hidden="false" customHeight="true" outlineLevel="0" collapsed="false">
      <c r="B8" s="14" t="s">
        <v>59</v>
      </c>
      <c r="C8" s="19" t="n">
        <v>10</v>
      </c>
      <c r="D8" s="16" t="s">
        <v>60</v>
      </c>
      <c r="E8" s="16"/>
      <c r="F8" s="16"/>
      <c r="G8" s="16"/>
      <c r="H8" s="16"/>
      <c r="I8" s="16"/>
    </row>
    <row r="11" customFormat="false" ht="15" hidden="false" customHeight="false" outlineLevel="0" collapsed="false">
      <c r="B11" s="20" t="s">
        <v>61</v>
      </c>
    </row>
    <row r="12" customFormat="false" ht="15" hidden="false" customHeight="false" outlineLevel="0" collapsed="false">
      <c r="B12" s="21" t="s">
        <v>62</v>
      </c>
      <c r="C12" s="21"/>
      <c r="D12" s="21"/>
      <c r="E12" s="21"/>
      <c r="F12" s="21"/>
      <c r="G12" s="21"/>
      <c r="H12" s="21"/>
      <c r="I12" s="21"/>
    </row>
    <row r="14" customFormat="false" ht="27.75" hidden="false" customHeight="true" outlineLevel="0" collapsed="false">
      <c r="B14" s="22" t="s">
        <v>63</v>
      </c>
      <c r="D14" s="22" t="s">
        <v>64</v>
      </c>
      <c r="F14" s="22" t="s">
        <v>65</v>
      </c>
      <c r="H14" s="22" t="s">
        <v>66</v>
      </c>
      <c r="I14" s="22" t="s">
        <v>67</v>
      </c>
    </row>
    <row r="15" customFormat="false" ht="15" hidden="false" customHeight="false" outlineLevel="0" collapsed="false">
      <c r="B15" s="23" t="s">
        <v>68</v>
      </c>
      <c r="D15" s="23" t="s">
        <v>69</v>
      </c>
      <c r="F15" s="23" t="s">
        <v>70</v>
      </c>
      <c r="H15" s="23" t="s">
        <v>71</v>
      </c>
      <c r="I15" s="23" t="s">
        <v>72</v>
      </c>
    </row>
    <row r="16" customFormat="false" ht="15" hidden="false" customHeight="false" outlineLevel="0" collapsed="false">
      <c r="B16" s="23" t="s">
        <v>73</v>
      </c>
      <c r="D16" s="23" t="s">
        <v>74</v>
      </c>
      <c r="F16" s="23" t="s">
        <v>75</v>
      </c>
      <c r="H16" s="23" t="s">
        <v>76</v>
      </c>
      <c r="I16" s="23" t="s">
        <v>77</v>
      </c>
    </row>
    <row r="17" customFormat="false" ht="15" hidden="false" customHeight="false" outlineLevel="0" collapsed="false">
      <c r="B17" s="23" t="s">
        <v>78</v>
      </c>
      <c r="D17" s="23" t="s">
        <v>79</v>
      </c>
      <c r="F17" s="23" t="s">
        <v>80</v>
      </c>
    </row>
    <row r="18" customFormat="false" ht="15" hidden="false" customHeight="false" outlineLevel="0" collapsed="false">
      <c r="B18" s="23" t="s">
        <v>81</v>
      </c>
      <c r="F18" s="23" t="s">
        <v>82</v>
      </c>
    </row>
    <row r="19" customFormat="false" ht="15" hidden="false" customHeight="false" outlineLevel="0" collapsed="false">
      <c r="B19" s="23" t="s">
        <v>83</v>
      </c>
      <c r="F19" s="23" t="s">
        <v>84</v>
      </c>
    </row>
    <row r="20" customFormat="false" ht="15" hidden="false" customHeight="false" outlineLevel="0" collapsed="false">
      <c r="B20" s="23" t="s">
        <v>85</v>
      </c>
      <c r="F20" s="23" t="s">
        <v>86</v>
      </c>
    </row>
    <row r="21" customFormat="false" ht="15" hidden="false" customHeight="false" outlineLevel="0" collapsed="false">
      <c r="B21" s="23" t="s">
        <v>87</v>
      </c>
      <c r="F21" s="23" t="s">
        <v>88</v>
      </c>
    </row>
    <row r="22" customFormat="false" ht="15" hidden="false" customHeight="false" outlineLevel="0" collapsed="false">
      <c r="B22" s="23" t="s">
        <v>89</v>
      </c>
      <c r="F22" s="23" t="s">
        <v>90</v>
      </c>
    </row>
    <row r="23" customFormat="false" ht="15" hidden="false" customHeight="false" outlineLevel="0" collapsed="false">
      <c r="B23" s="23" t="s">
        <v>79</v>
      </c>
    </row>
    <row r="24" customFormat="false" ht="15" hidden="false" customHeight="false" outlineLevel="0" collapsed="false">
      <c r="B24" s="23" t="s">
        <v>91</v>
      </c>
    </row>
    <row r="25" customFormat="false" ht="15" hidden="false" customHeight="false" outlineLevel="0" collapsed="false">
      <c r="B25" s="23" t="s">
        <v>92</v>
      </c>
    </row>
    <row r="26" customFormat="false" ht="15" hidden="false" customHeight="false" outlineLevel="0" collapsed="false">
      <c r="B26" s="23" t="s">
        <v>93</v>
      </c>
    </row>
    <row r="27" customFormat="false" ht="15" hidden="false" customHeight="false" outlineLevel="0" collapsed="false">
      <c r="B27" s="23" t="s">
        <v>74</v>
      </c>
    </row>
  </sheetData>
  <mergeCells count="6">
    <mergeCell ref="D4:I4"/>
    <mergeCell ref="D5:I5"/>
    <mergeCell ref="D6:I6"/>
    <mergeCell ref="D7:I7"/>
    <mergeCell ref="D8:I8"/>
    <mergeCell ref="B12:I12"/>
  </mergeCell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Controle de O.S., horas e custos · Andonize&amp;R&amp;8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J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30"/>
    <col collapsed="false" customWidth="true" hidden="false" outlineLevel="0" max="3" min="3" style="0" width="42"/>
    <col collapsed="false" customWidth="true" hidden="false" outlineLevel="0" max="4" min="4" style="0" width="14"/>
    <col collapsed="false" customWidth="true" hidden="false" outlineLevel="0" max="5" min="5" style="0" width="20"/>
    <col collapsed="false" customWidth="true" hidden="false" outlineLevel="0" max="6" min="6" style="0" width="15"/>
    <col collapsed="false" customWidth="true" hidden="false" outlineLevel="0" max="8" min="7" style="0" width="16"/>
    <col collapsed="false" customWidth="true" hidden="false" outlineLevel="0" max="9" min="9" style="0" width="17"/>
    <col collapsed="false" customWidth="true" hidden="false" outlineLevel="0" max="10" min="10" style="0" width="11"/>
  </cols>
  <sheetData>
    <row r="1" customFormat="false" ht="17.35" hidden="false" customHeight="false" outlineLevel="0" collapsed="false">
      <c r="A1" s="13" t="s">
        <v>94</v>
      </c>
      <c r="C1" s="24" t="s">
        <v>95</v>
      </c>
    </row>
    <row r="2" customFormat="false" ht="31.5" hidden="false" customHeight="true" outlineLevel="0" collapsed="false">
      <c r="A2" s="22" t="s">
        <v>96</v>
      </c>
      <c r="B2" s="22" t="s">
        <v>97</v>
      </c>
      <c r="C2" s="22" t="s">
        <v>98</v>
      </c>
      <c r="D2" s="22" t="s">
        <v>99</v>
      </c>
      <c r="E2" s="22" t="s">
        <v>100</v>
      </c>
      <c r="F2" s="22" t="s">
        <v>101</v>
      </c>
      <c r="G2" s="22" t="s">
        <v>102</v>
      </c>
      <c r="H2" s="22" t="s">
        <v>103</v>
      </c>
      <c r="I2" s="22" t="s">
        <v>104</v>
      </c>
      <c r="J2" s="22" t="s">
        <v>105</v>
      </c>
    </row>
    <row r="3" customFormat="false" ht="18" hidden="false" customHeight="true" outlineLevel="0" collapsed="false">
      <c r="A3" s="25" t="s">
        <v>106</v>
      </c>
      <c r="B3" s="26" t="s">
        <v>107</v>
      </c>
      <c r="C3" s="26" t="s">
        <v>108</v>
      </c>
      <c r="D3" s="27" t="n">
        <f aca="false">INT(Parâmetros!$C$4)-60</f>
        <v>46174</v>
      </c>
      <c r="E3" s="25" t="s">
        <v>92</v>
      </c>
      <c r="F3" s="28" t="n">
        <v>120</v>
      </c>
      <c r="G3" s="29" t="n">
        <v>14000</v>
      </c>
      <c r="H3" s="29" t="n">
        <v>95</v>
      </c>
      <c r="I3" s="30" t="n">
        <f aca="false">IF($A3="","",IF($H3&gt;0,$H3,Parâmetros!$C$5))</f>
        <v>95</v>
      </c>
      <c r="J3" s="31" t="str">
        <f aca="false">IF($A3="","",IF(OR($E3="Finalizada",$E3="Cancelada"),"Não","Sim"))</f>
        <v>Sim</v>
      </c>
    </row>
    <row r="4" customFormat="false" ht="18" hidden="false" customHeight="true" outlineLevel="0" collapsed="false">
      <c r="A4" s="25" t="s">
        <v>109</v>
      </c>
      <c r="B4" s="26" t="s">
        <v>107</v>
      </c>
      <c r="C4" s="26" t="s">
        <v>110</v>
      </c>
      <c r="D4" s="27" t="n">
        <f aca="false">INT(Parâmetros!$C$4)-32</f>
        <v>46202</v>
      </c>
      <c r="E4" s="25" t="s">
        <v>83</v>
      </c>
      <c r="F4" s="28" t="n">
        <v>40</v>
      </c>
      <c r="G4" s="29" t="n">
        <v>6000</v>
      </c>
      <c r="H4" s="29" t="n">
        <v>95</v>
      </c>
      <c r="I4" s="30" t="n">
        <f aca="false">IF($A4="","",IF($H4&gt;0,$H4,Parâmetros!$C$5))</f>
        <v>95</v>
      </c>
      <c r="J4" s="31" t="str">
        <f aca="false">IF($A4="","",IF(OR($E4="Finalizada",$E4="Cancelada"),"Não","Sim"))</f>
        <v>Sim</v>
      </c>
    </row>
    <row r="5" customFormat="false" ht="18" hidden="false" customHeight="true" outlineLevel="0" collapsed="false">
      <c r="A5" s="25" t="s">
        <v>111</v>
      </c>
      <c r="B5" s="26" t="s">
        <v>112</v>
      </c>
      <c r="C5" s="26" t="s">
        <v>113</v>
      </c>
      <c r="D5" s="27" t="n">
        <f aca="false">INT(Parâmetros!$C$4)-25</f>
        <v>46209</v>
      </c>
      <c r="E5" s="25" t="s">
        <v>83</v>
      </c>
      <c r="F5" s="28" t="n">
        <v>64</v>
      </c>
      <c r="G5" s="29" t="n">
        <v>9000</v>
      </c>
      <c r="H5" s="29" t="n">
        <v>110</v>
      </c>
      <c r="I5" s="30" t="n">
        <f aca="false">IF($A5="","",IF($H5&gt;0,$H5,Parâmetros!$C$5))</f>
        <v>110</v>
      </c>
      <c r="J5" s="31" t="str">
        <f aca="false">IF($A5="","",IF(OR($E5="Finalizada",$E5="Cancelada"),"Não","Sim"))</f>
        <v>Sim</v>
      </c>
    </row>
    <row r="6" customFormat="false" ht="18" hidden="false" customHeight="true" outlineLevel="0" collapsed="false">
      <c r="A6" s="25" t="s">
        <v>114</v>
      </c>
      <c r="B6" s="26" t="s">
        <v>112</v>
      </c>
      <c r="C6" s="26" t="s">
        <v>115</v>
      </c>
      <c r="D6" s="27" t="n">
        <f aca="false">INT(Parâmetros!$C$4)-18</f>
        <v>46216</v>
      </c>
      <c r="E6" s="25" t="s">
        <v>78</v>
      </c>
      <c r="F6" s="28" t="n">
        <v>90</v>
      </c>
      <c r="G6" s="29" t="n">
        <v>22000</v>
      </c>
      <c r="H6" s="29" t="n">
        <v>110</v>
      </c>
      <c r="I6" s="30" t="n">
        <f aca="false">IF($A6="","",IF($H6&gt;0,$H6,Parâmetros!$C$5))</f>
        <v>110</v>
      </c>
      <c r="J6" s="31" t="str">
        <f aca="false">IF($A6="","",IF(OR($E6="Finalizada",$E6="Cancelada"),"Não","Sim"))</f>
        <v>Sim</v>
      </c>
    </row>
    <row r="7" customFormat="false" ht="18" hidden="false" customHeight="true" outlineLevel="0" collapsed="false">
      <c r="A7" s="25" t="s">
        <v>116</v>
      </c>
      <c r="B7" s="26" t="s">
        <v>117</v>
      </c>
      <c r="C7" s="26" t="s">
        <v>118</v>
      </c>
      <c r="D7" s="27" t="n">
        <f aca="false">INT(Parâmetros!$C$4)-12</f>
        <v>46222</v>
      </c>
      <c r="E7" s="25" t="s">
        <v>81</v>
      </c>
      <c r="F7" s="28" t="n">
        <v>160</v>
      </c>
      <c r="G7" s="29" t="n">
        <v>38000</v>
      </c>
      <c r="H7" s="29"/>
      <c r="I7" s="30" t="n">
        <f aca="false">IF($A7="","",IF($H7&gt;0,$H7,Parâmetros!$C$5))</f>
        <v>95</v>
      </c>
      <c r="J7" s="31" t="str">
        <f aca="false">IF($A7="","",IF(OR($E7="Finalizada",$E7="Cancelada"),"Não","Sim"))</f>
        <v>Sim</v>
      </c>
    </row>
    <row r="8" customFormat="false" ht="18" hidden="false" customHeight="true" outlineLevel="0" collapsed="false">
      <c r="A8" s="25" t="s">
        <v>119</v>
      </c>
      <c r="B8" s="26" t="s">
        <v>117</v>
      </c>
      <c r="C8" s="26" t="s">
        <v>120</v>
      </c>
      <c r="D8" s="27" t="n">
        <f aca="false">INT(Parâmetros!$C$4)-5</f>
        <v>46229</v>
      </c>
      <c r="E8" s="25" t="s">
        <v>74</v>
      </c>
      <c r="F8" s="28" t="n">
        <v>24</v>
      </c>
      <c r="G8" s="29" t="n">
        <v>4200</v>
      </c>
      <c r="H8" s="29"/>
      <c r="I8" s="30" t="n">
        <f aca="false">IF($A8="","",IF($H8&gt;0,$H8,Parâmetros!$C$5))</f>
        <v>95</v>
      </c>
      <c r="J8" s="31" t="str">
        <f aca="false">IF($A8="","",IF(OR($E8="Finalizada",$E8="Cancelada"),"Não","Sim"))</f>
        <v>Sim</v>
      </c>
    </row>
    <row r="9" customFormat="false" ht="18" hidden="false" customHeight="true" outlineLevel="0" collapsed="false">
      <c r="A9" s="25"/>
      <c r="B9" s="26"/>
      <c r="C9" s="26"/>
      <c r="D9" s="27"/>
      <c r="E9" s="25"/>
      <c r="F9" s="28"/>
      <c r="G9" s="29"/>
      <c r="H9" s="29"/>
      <c r="I9" s="30" t="str">
        <f aca="false">IF($A9="","",IF($H9&gt;0,$H9,Parâmetros!$C$5))</f>
        <v/>
      </c>
      <c r="J9" s="31" t="str">
        <f aca="false">IF($A9="","",IF(OR($E9="Finalizada",$E9="Cancelada"),"Não","Sim"))</f>
        <v/>
      </c>
    </row>
    <row r="10" customFormat="false" ht="18" hidden="false" customHeight="true" outlineLevel="0" collapsed="false">
      <c r="A10" s="25"/>
      <c r="B10" s="26"/>
      <c r="C10" s="26"/>
      <c r="D10" s="27"/>
      <c r="E10" s="25"/>
      <c r="F10" s="28"/>
      <c r="G10" s="29"/>
      <c r="H10" s="29"/>
      <c r="I10" s="30" t="str">
        <f aca="false">IF($A10="","",IF($H10&gt;0,$H10,Parâmetros!$C$5))</f>
        <v/>
      </c>
      <c r="J10" s="31" t="str">
        <f aca="false">IF($A10="","",IF(OR($E10="Finalizada",$E10="Cancelada"),"Não","Sim"))</f>
        <v/>
      </c>
    </row>
    <row r="11" customFormat="false" ht="18" hidden="false" customHeight="true" outlineLevel="0" collapsed="false">
      <c r="A11" s="25"/>
      <c r="B11" s="26"/>
      <c r="C11" s="26"/>
      <c r="D11" s="27"/>
      <c r="E11" s="25"/>
      <c r="F11" s="28"/>
      <c r="G11" s="29"/>
      <c r="H11" s="29"/>
      <c r="I11" s="30" t="str">
        <f aca="false">IF($A11="","",IF($H11&gt;0,$H11,Parâmetros!$C$5))</f>
        <v/>
      </c>
      <c r="J11" s="31" t="str">
        <f aca="false">IF($A11="","",IF(OR($E11="Finalizada",$E11="Cancelada"),"Não","Sim"))</f>
        <v/>
      </c>
    </row>
    <row r="12" customFormat="false" ht="18" hidden="false" customHeight="true" outlineLevel="0" collapsed="false">
      <c r="A12" s="25"/>
      <c r="B12" s="26"/>
      <c r="C12" s="26"/>
      <c r="D12" s="27"/>
      <c r="E12" s="25"/>
      <c r="F12" s="28"/>
      <c r="G12" s="29"/>
      <c r="H12" s="29"/>
      <c r="I12" s="30" t="str">
        <f aca="false">IF($A12="","",IF($H12&gt;0,$H12,Parâmetros!$C$5))</f>
        <v/>
      </c>
      <c r="J12" s="31" t="str">
        <f aca="false">IF($A12="","",IF(OR($E12="Finalizada",$E12="Cancelada"),"Não","Sim"))</f>
        <v/>
      </c>
    </row>
    <row r="13" customFormat="false" ht="18" hidden="false" customHeight="true" outlineLevel="0" collapsed="false">
      <c r="A13" s="25"/>
      <c r="B13" s="26"/>
      <c r="C13" s="26"/>
      <c r="D13" s="27"/>
      <c r="E13" s="25"/>
      <c r="F13" s="28"/>
      <c r="G13" s="29"/>
      <c r="H13" s="29"/>
      <c r="I13" s="30" t="str">
        <f aca="false">IF($A13="","",IF($H13&gt;0,$H13,Parâmetros!$C$5))</f>
        <v/>
      </c>
      <c r="J13" s="31" t="str">
        <f aca="false">IF($A13="","",IF(OR($E13="Finalizada",$E13="Cancelada"),"Não","Sim"))</f>
        <v/>
      </c>
    </row>
    <row r="14" customFormat="false" ht="18" hidden="false" customHeight="true" outlineLevel="0" collapsed="false">
      <c r="A14" s="25"/>
      <c r="B14" s="26"/>
      <c r="C14" s="26"/>
      <c r="D14" s="27"/>
      <c r="E14" s="25"/>
      <c r="F14" s="28"/>
      <c r="G14" s="29"/>
      <c r="H14" s="29"/>
      <c r="I14" s="30" t="str">
        <f aca="false">IF($A14="","",IF($H14&gt;0,$H14,Parâmetros!$C$5))</f>
        <v/>
      </c>
      <c r="J14" s="31" t="str">
        <f aca="false">IF($A14="","",IF(OR($E14="Finalizada",$E14="Cancelada"),"Não","Sim"))</f>
        <v/>
      </c>
    </row>
    <row r="15" customFormat="false" ht="18" hidden="false" customHeight="true" outlineLevel="0" collapsed="false">
      <c r="A15" s="25"/>
      <c r="B15" s="26"/>
      <c r="C15" s="26"/>
      <c r="D15" s="27"/>
      <c r="E15" s="25"/>
      <c r="F15" s="28"/>
      <c r="G15" s="29"/>
      <c r="H15" s="29"/>
      <c r="I15" s="30" t="str">
        <f aca="false">IF($A15="","",IF($H15&gt;0,$H15,Parâmetros!$C$5))</f>
        <v/>
      </c>
      <c r="J15" s="31" t="str">
        <f aca="false">IF($A15="","",IF(OR($E15="Finalizada",$E15="Cancelada"),"Não","Sim"))</f>
        <v/>
      </c>
    </row>
    <row r="16" customFormat="false" ht="18" hidden="false" customHeight="true" outlineLevel="0" collapsed="false">
      <c r="A16" s="25"/>
      <c r="B16" s="26"/>
      <c r="C16" s="26"/>
      <c r="D16" s="27"/>
      <c r="E16" s="25"/>
      <c r="F16" s="28"/>
      <c r="G16" s="29"/>
      <c r="H16" s="29"/>
      <c r="I16" s="30" t="str">
        <f aca="false">IF($A16="","",IF($H16&gt;0,$H16,Parâmetros!$C$5))</f>
        <v/>
      </c>
      <c r="J16" s="31" t="str">
        <f aca="false">IF($A16="","",IF(OR($E16="Finalizada",$E16="Cancelada"),"Não","Sim"))</f>
        <v/>
      </c>
    </row>
    <row r="17" customFormat="false" ht="18" hidden="false" customHeight="true" outlineLevel="0" collapsed="false">
      <c r="A17" s="25"/>
      <c r="B17" s="26"/>
      <c r="C17" s="26"/>
      <c r="D17" s="27"/>
      <c r="E17" s="25"/>
      <c r="F17" s="28"/>
      <c r="G17" s="29"/>
      <c r="H17" s="29"/>
      <c r="I17" s="30" t="str">
        <f aca="false">IF($A17="","",IF($H17&gt;0,$H17,Parâmetros!$C$5))</f>
        <v/>
      </c>
      <c r="J17" s="31" t="str">
        <f aca="false">IF($A17="","",IF(OR($E17="Finalizada",$E17="Cancelada"),"Não","Sim"))</f>
        <v/>
      </c>
    </row>
    <row r="18" customFormat="false" ht="18" hidden="false" customHeight="true" outlineLevel="0" collapsed="false">
      <c r="A18" s="25"/>
      <c r="B18" s="26"/>
      <c r="C18" s="26"/>
      <c r="D18" s="27"/>
      <c r="E18" s="25"/>
      <c r="F18" s="28"/>
      <c r="G18" s="29"/>
      <c r="H18" s="29"/>
      <c r="I18" s="30" t="str">
        <f aca="false">IF($A18="","",IF($H18&gt;0,$H18,Parâmetros!$C$5))</f>
        <v/>
      </c>
      <c r="J18" s="31" t="str">
        <f aca="false">IF($A18="","",IF(OR($E18="Finalizada",$E18="Cancelada"),"Não","Sim"))</f>
        <v/>
      </c>
    </row>
    <row r="19" customFormat="false" ht="18" hidden="false" customHeight="true" outlineLevel="0" collapsed="false">
      <c r="A19" s="25"/>
      <c r="B19" s="26"/>
      <c r="C19" s="26"/>
      <c r="D19" s="27"/>
      <c r="E19" s="25"/>
      <c r="F19" s="28"/>
      <c r="G19" s="29"/>
      <c r="H19" s="29"/>
      <c r="I19" s="30" t="str">
        <f aca="false">IF($A19="","",IF($H19&gt;0,$H19,Parâmetros!$C$5))</f>
        <v/>
      </c>
      <c r="J19" s="31" t="str">
        <f aca="false">IF($A19="","",IF(OR($E19="Finalizada",$E19="Cancelada"),"Não","Sim"))</f>
        <v/>
      </c>
    </row>
    <row r="20" customFormat="false" ht="18" hidden="false" customHeight="true" outlineLevel="0" collapsed="false">
      <c r="A20" s="25"/>
      <c r="B20" s="26"/>
      <c r="C20" s="26"/>
      <c r="D20" s="27"/>
      <c r="E20" s="25"/>
      <c r="F20" s="28"/>
      <c r="G20" s="29"/>
      <c r="H20" s="29"/>
      <c r="I20" s="30" t="str">
        <f aca="false">IF($A20="","",IF($H20&gt;0,$H20,Parâmetros!$C$5))</f>
        <v/>
      </c>
      <c r="J20" s="31" t="str">
        <f aca="false">IF($A20="","",IF(OR($E20="Finalizada",$E20="Cancelada"),"Não","Sim"))</f>
        <v/>
      </c>
    </row>
    <row r="21" customFormat="false" ht="18" hidden="false" customHeight="true" outlineLevel="0" collapsed="false">
      <c r="A21" s="25"/>
      <c r="B21" s="26"/>
      <c r="C21" s="26"/>
      <c r="D21" s="27"/>
      <c r="E21" s="25"/>
      <c r="F21" s="28"/>
      <c r="G21" s="29"/>
      <c r="H21" s="29"/>
      <c r="I21" s="30" t="str">
        <f aca="false">IF($A21="","",IF($H21&gt;0,$H21,Parâmetros!$C$5))</f>
        <v/>
      </c>
      <c r="J21" s="31" t="str">
        <f aca="false">IF($A21="","",IF(OR($E21="Finalizada",$E21="Cancelada"),"Não","Sim"))</f>
        <v/>
      </c>
    </row>
    <row r="22" customFormat="false" ht="18" hidden="false" customHeight="true" outlineLevel="0" collapsed="false">
      <c r="A22" s="25"/>
      <c r="B22" s="26"/>
      <c r="C22" s="26"/>
      <c r="D22" s="27"/>
      <c r="E22" s="25"/>
      <c r="F22" s="28"/>
      <c r="G22" s="29"/>
      <c r="H22" s="29"/>
      <c r="I22" s="30" t="str">
        <f aca="false">IF($A22="","",IF($H22&gt;0,$H22,Parâmetros!$C$5))</f>
        <v/>
      </c>
      <c r="J22" s="31" t="str">
        <f aca="false">IF($A22="","",IF(OR($E22="Finalizada",$E22="Cancelada"),"Não","Sim"))</f>
        <v/>
      </c>
    </row>
    <row r="23" customFormat="false" ht="18" hidden="false" customHeight="true" outlineLevel="0" collapsed="false">
      <c r="A23" s="25"/>
      <c r="B23" s="26"/>
      <c r="C23" s="26"/>
      <c r="D23" s="27"/>
      <c r="E23" s="25"/>
      <c r="F23" s="28"/>
      <c r="G23" s="29"/>
      <c r="H23" s="29"/>
      <c r="I23" s="30" t="str">
        <f aca="false">IF($A23="","",IF($H23&gt;0,$H23,Parâmetros!$C$5))</f>
        <v/>
      </c>
      <c r="J23" s="31" t="str">
        <f aca="false">IF($A23="","",IF(OR($E23="Finalizada",$E23="Cancelada"),"Não","Sim"))</f>
        <v/>
      </c>
    </row>
    <row r="24" customFormat="false" ht="18" hidden="false" customHeight="true" outlineLevel="0" collapsed="false">
      <c r="A24" s="25"/>
      <c r="B24" s="26"/>
      <c r="C24" s="26"/>
      <c r="D24" s="27"/>
      <c r="E24" s="25"/>
      <c r="F24" s="28"/>
      <c r="G24" s="29"/>
      <c r="H24" s="29"/>
      <c r="I24" s="30" t="str">
        <f aca="false">IF($A24="","",IF($H24&gt;0,$H24,Parâmetros!$C$5))</f>
        <v/>
      </c>
      <c r="J24" s="31" t="str">
        <f aca="false">IF($A24="","",IF(OR($E24="Finalizada",$E24="Cancelada"),"Não","Sim"))</f>
        <v/>
      </c>
    </row>
    <row r="25" customFormat="false" ht="18" hidden="false" customHeight="true" outlineLevel="0" collapsed="false">
      <c r="A25" s="25"/>
      <c r="B25" s="26"/>
      <c r="C25" s="26"/>
      <c r="D25" s="27"/>
      <c r="E25" s="25"/>
      <c r="F25" s="28"/>
      <c r="G25" s="29"/>
      <c r="H25" s="29"/>
      <c r="I25" s="30" t="str">
        <f aca="false">IF($A25="","",IF($H25&gt;0,$H25,Parâmetros!$C$5))</f>
        <v/>
      </c>
      <c r="J25" s="31" t="str">
        <f aca="false">IF($A25="","",IF(OR($E25="Finalizada",$E25="Cancelada"),"Não","Sim"))</f>
        <v/>
      </c>
    </row>
    <row r="26" customFormat="false" ht="18" hidden="false" customHeight="true" outlineLevel="0" collapsed="false">
      <c r="A26" s="25"/>
      <c r="B26" s="26"/>
      <c r="C26" s="26"/>
      <c r="D26" s="27"/>
      <c r="E26" s="25"/>
      <c r="F26" s="28"/>
      <c r="G26" s="29"/>
      <c r="H26" s="29"/>
      <c r="I26" s="30" t="str">
        <f aca="false">IF($A26="","",IF($H26&gt;0,$H26,Parâmetros!$C$5))</f>
        <v/>
      </c>
      <c r="J26" s="31" t="str">
        <f aca="false">IF($A26="","",IF(OR($E26="Finalizada",$E26="Cancelada"),"Não","Sim"))</f>
        <v/>
      </c>
    </row>
    <row r="27" customFormat="false" ht="18" hidden="false" customHeight="true" outlineLevel="0" collapsed="false">
      <c r="A27" s="25"/>
      <c r="B27" s="26"/>
      <c r="C27" s="26"/>
      <c r="D27" s="27"/>
      <c r="E27" s="25"/>
      <c r="F27" s="28"/>
      <c r="G27" s="29"/>
      <c r="H27" s="29"/>
      <c r="I27" s="30" t="str">
        <f aca="false">IF($A27="","",IF($H27&gt;0,$H27,Parâmetros!$C$5))</f>
        <v/>
      </c>
      <c r="J27" s="31" t="str">
        <f aca="false">IF($A27="","",IF(OR($E27="Finalizada",$E27="Cancelada"),"Não","Sim"))</f>
        <v/>
      </c>
    </row>
    <row r="28" customFormat="false" ht="18" hidden="false" customHeight="true" outlineLevel="0" collapsed="false">
      <c r="A28" s="25"/>
      <c r="B28" s="26"/>
      <c r="C28" s="26"/>
      <c r="D28" s="27"/>
      <c r="E28" s="25"/>
      <c r="F28" s="28"/>
      <c r="G28" s="29"/>
      <c r="H28" s="29"/>
      <c r="I28" s="30" t="str">
        <f aca="false">IF($A28="","",IF($H28&gt;0,$H28,Parâmetros!$C$5))</f>
        <v/>
      </c>
      <c r="J28" s="31" t="str">
        <f aca="false">IF($A28="","",IF(OR($E28="Finalizada",$E28="Cancelada"),"Não","Sim"))</f>
        <v/>
      </c>
    </row>
    <row r="29" customFormat="false" ht="18" hidden="false" customHeight="true" outlineLevel="0" collapsed="false">
      <c r="A29" s="25"/>
      <c r="B29" s="26"/>
      <c r="C29" s="26"/>
      <c r="D29" s="27"/>
      <c r="E29" s="25"/>
      <c r="F29" s="28"/>
      <c r="G29" s="29"/>
      <c r="H29" s="29"/>
      <c r="I29" s="30" t="str">
        <f aca="false">IF($A29="","",IF($H29&gt;0,$H29,Parâmetros!$C$5))</f>
        <v/>
      </c>
      <c r="J29" s="31" t="str">
        <f aca="false">IF($A29="","",IF(OR($E29="Finalizada",$E29="Cancelada"),"Não","Sim"))</f>
        <v/>
      </c>
    </row>
    <row r="30" customFormat="false" ht="18" hidden="false" customHeight="true" outlineLevel="0" collapsed="false">
      <c r="A30" s="25"/>
      <c r="B30" s="26"/>
      <c r="C30" s="26"/>
      <c r="D30" s="27"/>
      <c r="E30" s="25"/>
      <c r="F30" s="28"/>
      <c r="G30" s="29"/>
      <c r="H30" s="29"/>
      <c r="I30" s="30" t="str">
        <f aca="false">IF($A30="","",IF($H30&gt;0,$H30,Parâmetros!$C$5))</f>
        <v/>
      </c>
      <c r="J30" s="31" t="str">
        <f aca="false">IF($A30="","",IF(OR($E30="Finalizada",$E30="Cancelada"),"Não","Sim"))</f>
        <v/>
      </c>
    </row>
    <row r="31" customFormat="false" ht="18" hidden="false" customHeight="true" outlineLevel="0" collapsed="false">
      <c r="A31" s="25"/>
      <c r="B31" s="26"/>
      <c r="C31" s="26"/>
      <c r="D31" s="27"/>
      <c r="E31" s="25"/>
      <c r="F31" s="28"/>
      <c r="G31" s="29"/>
      <c r="H31" s="29"/>
      <c r="I31" s="30" t="str">
        <f aca="false">IF($A31="","",IF($H31&gt;0,$H31,Parâmetros!$C$5))</f>
        <v/>
      </c>
      <c r="J31" s="31" t="str">
        <f aca="false">IF($A31="","",IF(OR($E31="Finalizada",$E31="Cancelada"),"Não","Sim"))</f>
        <v/>
      </c>
    </row>
    <row r="32" customFormat="false" ht="18" hidden="false" customHeight="true" outlineLevel="0" collapsed="false">
      <c r="A32" s="25"/>
      <c r="B32" s="26"/>
      <c r="C32" s="26"/>
      <c r="D32" s="27"/>
      <c r="E32" s="25"/>
      <c r="F32" s="28"/>
      <c r="G32" s="29"/>
      <c r="H32" s="29"/>
      <c r="I32" s="30" t="str">
        <f aca="false">IF($A32="","",IF($H32&gt;0,$H32,Parâmetros!$C$5))</f>
        <v/>
      </c>
      <c r="J32" s="31" t="str">
        <f aca="false">IF($A32="","",IF(OR($E32="Finalizada",$E32="Cancelada"),"Não","Sim"))</f>
        <v/>
      </c>
    </row>
    <row r="33" customFormat="false" ht="18" hidden="false" customHeight="true" outlineLevel="0" collapsed="false">
      <c r="A33" s="25"/>
      <c r="B33" s="26"/>
      <c r="C33" s="26"/>
      <c r="D33" s="27"/>
      <c r="E33" s="25"/>
      <c r="F33" s="28"/>
      <c r="G33" s="29"/>
      <c r="H33" s="29"/>
      <c r="I33" s="30" t="str">
        <f aca="false">IF($A33="","",IF($H33&gt;0,$H33,Parâmetros!$C$5))</f>
        <v/>
      </c>
      <c r="J33" s="31" t="str">
        <f aca="false">IF($A33="","",IF(OR($E33="Finalizada",$E33="Cancelada"),"Não","Sim"))</f>
        <v/>
      </c>
    </row>
    <row r="34" customFormat="false" ht="18" hidden="false" customHeight="true" outlineLevel="0" collapsed="false">
      <c r="A34" s="25"/>
      <c r="B34" s="26"/>
      <c r="C34" s="26"/>
      <c r="D34" s="27"/>
      <c r="E34" s="25"/>
      <c r="F34" s="28"/>
      <c r="G34" s="29"/>
      <c r="H34" s="29"/>
      <c r="I34" s="30" t="str">
        <f aca="false">IF($A34="","",IF($H34&gt;0,$H34,Parâmetros!$C$5))</f>
        <v/>
      </c>
      <c r="J34" s="31" t="str">
        <f aca="false">IF($A34="","",IF(OR($E34="Finalizada",$E34="Cancelada"),"Não","Sim"))</f>
        <v/>
      </c>
    </row>
    <row r="35" customFormat="false" ht="18" hidden="false" customHeight="true" outlineLevel="0" collapsed="false">
      <c r="A35" s="25"/>
      <c r="B35" s="26"/>
      <c r="C35" s="26"/>
      <c r="D35" s="27"/>
      <c r="E35" s="25"/>
      <c r="F35" s="28"/>
      <c r="G35" s="29"/>
      <c r="H35" s="29"/>
      <c r="I35" s="30" t="str">
        <f aca="false">IF($A35="","",IF($H35&gt;0,$H35,Parâmetros!$C$5))</f>
        <v/>
      </c>
      <c r="J35" s="31" t="str">
        <f aca="false">IF($A35="","",IF(OR($E35="Finalizada",$E35="Cancelada"),"Não","Sim"))</f>
        <v/>
      </c>
    </row>
    <row r="36" customFormat="false" ht="18" hidden="false" customHeight="true" outlineLevel="0" collapsed="false">
      <c r="A36" s="25"/>
      <c r="B36" s="26"/>
      <c r="C36" s="26"/>
      <c r="D36" s="27"/>
      <c r="E36" s="25"/>
      <c r="F36" s="28"/>
      <c r="G36" s="29"/>
      <c r="H36" s="29"/>
      <c r="I36" s="30" t="str">
        <f aca="false">IF($A36="","",IF($H36&gt;0,$H36,Parâmetros!$C$5))</f>
        <v/>
      </c>
      <c r="J36" s="31" t="str">
        <f aca="false">IF($A36="","",IF(OR($E36="Finalizada",$E36="Cancelada"),"Não","Sim"))</f>
        <v/>
      </c>
    </row>
    <row r="37" customFormat="false" ht="18" hidden="false" customHeight="true" outlineLevel="0" collapsed="false">
      <c r="A37" s="25"/>
      <c r="B37" s="26"/>
      <c r="C37" s="26"/>
      <c r="D37" s="27"/>
      <c r="E37" s="25"/>
      <c r="F37" s="28"/>
      <c r="G37" s="29"/>
      <c r="H37" s="29"/>
      <c r="I37" s="30" t="str">
        <f aca="false">IF($A37="","",IF($H37&gt;0,$H37,Parâmetros!$C$5))</f>
        <v/>
      </c>
      <c r="J37" s="31" t="str">
        <f aca="false">IF($A37="","",IF(OR($E37="Finalizada",$E37="Cancelada"),"Não","Sim"))</f>
        <v/>
      </c>
    </row>
    <row r="38" customFormat="false" ht="18" hidden="false" customHeight="true" outlineLevel="0" collapsed="false">
      <c r="A38" s="25"/>
      <c r="B38" s="26"/>
      <c r="C38" s="26"/>
      <c r="D38" s="27"/>
      <c r="E38" s="25"/>
      <c r="F38" s="28"/>
      <c r="G38" s="29"/>
      <c r="H38" s="29"/>
      <c r="I38" s="30" t="str">
        <f aca="false">IF($A38="","",IF($H38&gt;0,$H38,Parâmetros!$C$5))</f>
        <v/>
      </c>
      <c r="J38" s="31" t="str">
        <f aca="false">IF($A38="","",IF(OR($E38="Finalizada",$E38="Cancelada"),"Não","Sim"))</f>
        <v/>
      </c>
    </row>
    <row r="39" customFormat="false" ht="18" hidden="false" customHeight="true" outlineLevel="0" collapsed="false">
      <c r="A39" s="25"/>
      <c r="B39" s="26"/>
      <c r="C39" s="26"/>
      <c r="D39" s="27"/>
      <c r="E39" s="25"/>
      <c r="F39" s="28"/>
      <c r="G39" s="29"/>
      <c r="H39" s="29"/>
      <c r="I39" s="30" t="str">
        <f aca="false">IF($A39="","",IF($H39&gt;0,$H39,Parâmetros!$C$5))</f>
        <v/>
      </c>
      <c r="J39" s="31" t="str">
        <f aca="false">IF($A39="","",IF(OR($E39="Finalizada",$E39="Cancelada"),"Não","Sim"))</f>
        <v/>
      </c>
    </row>
    <row r="40" customFormat="false" ht="18" hidden="false" customHeight="true" outlineLevel="0" collapsed="false">
      <c r="A40" s="25"/>
      <c r="B40" s="26"/>
      <c r="C40" s="26"/>
      <c r="D40" s="27"/>
      <c r="E40" s="25"/>
      <c r="F40" s="28"/>
      <c r="G40" s="29"/>
      <c r="H40" s="29"/>
      <c r="I40" s="30" t="str">
        <f aca="false">IF($A40="","",IF($H40&gt;0,$H40,Parâmetros!$C$5))</f>
        <v/>
      </c>
      <c r="J40" s="31" t="str">
        <f aca="false">IF($A40="","",IF(OR($E40="Finalizada",$E40="Cancelada"),"Não","Sim"))</f>
        <v/>
      </c>
    </row>
    <row r="41" customFormat="false" ht="18" hidden="false" customHeight="true" outlineLevel="0" collapsed="false">
      <c r="A41" s="25"/>
      <c r="B41" s="26"/>
      <c r="C41" s="26"/>
      <c r="D41" s="27"/>
      <c r="E41" s="25"/>
      <c r="F41" s="28"/>
      <c r="G41" s="29"/>
      <c r="H41" s="29"/>
      <c r="I41" s="30" t="str">
        <f aca="false">IF($A41="","",IF($H41&gt;0,$H41,Parâmetros!$C$5))</f>
        <v/>
      </c>
      <c r="J41" s="31" t="str">
        <f aca="false">IF($A41="","",IF(OR($E41="Finalizada",$E41="Cancelada"),"Não","Sim"))</f>
        <v/>
      </c>
    </row>
    <row r="42" customFormat="false" ht="18" hidden="false" customHeight="true" outlineLevel="0" collapsed="false">
      <c r="A42" s="25"/>
      <c r="B42" s="26"/>
      <c r="C42" s="26"/>
      <c r="D42" s="27"/>
      <c r="E42" s="25"/>
      <c r="F42" s="28"/>
      <c r="G42" s="29"/>
      <c r="H42" s="29"/>
      <c r="I42" s="30" t="str">
        <f aca="false">IF($A42="","",IF($H42&gt;0,$H42,Parâmetros!$C$5))</f>
        <v/>
      </c>
      <c r="J42" s="31" t="str">
        <f aca="false">IF($A42="","",IF(OR($E42="Finalizada",$E42="Cancelada"),"Não","Sim"))</f>
        <v/>
      </c>
    </row>
  </sheetData>
  <dataValidations count="1">
    <dataValidation allowBlank="true" errorStyle="stop" operator="between" showDropDown="false" showErrorMessage="false" showInputMessage="false" sqref="E3:E42" type="list">
      <formula1>Parâmetros!$B$15:$B$27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Controle de O.S., horas e custos · Andonize&amp;R&amp;8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G2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46"/>
    <col collapsed="false" customWidth="true" hidden="false" outlineLevel="0" max="3" min="3" style="0" width="24"/>
    <col collapsed="false" customWidth="true" hidden="false" outlineLevel="0" max="5" min="4" style="0" width="15"/>
    <col collapsed="false" customWidth="true" hidden="false" outlineLevel="0" max="6" min="6" style="0" width="17"/>
    <col collapsed="false" customWidth="true" hidden="false" outlineLevel="0" max="7" min="7" style="0" width="16"/>
  </cols>
  <sheetData>
    <row r="1" customFormat="false" ht="17.35" hidden="false" customHeight="false" outlineLevel="0" collapsed="false">
      <c r="A1" s="13" t="s">
        <v>121</v>
      </c>
      <c r="C1" s="24" t="s">
        <v>122</v>
      </c>
    </row>
    <row r="2" customFormat="false" ht="31.5" hidden="false" customHeight="true" outlineLevel="0" collapsed="false">
      <c r="A2" s="22" t="s">
        <v>96</v>
      </c>
      <c r="B2" s="22" t="s">
        <v>123</v>
      </c>
      <c r="C2" s="22" t="s">
        <v>124</v>
      </c>
      <c r="D2" s="22" t="s">
        <v>125</v>
      </c>
      <c r="E2" s="22" t="s">
        <v>126</v>
      </c>
      <c r="F2" s="22" t="s">
        <v>127</v>
      </c>
      <c r="G2" s="22" t="s">
        <v>101</v>
      </c>
    </row>
    <row r="3" customFormat="false" ht="18" hidden="false" customHeight="true" outlineLevel="0" collapsed="false">
      <c r="A3" s="25" t="s">
        <v>106</v>
      </c>
      <c r="B3" s="26" t="s">
        <v>128</v>
      </c>
      <c r="C3" s="26" t="s">
        <v>129</v>
      </c>
      <c r="D3" s="27" t="n">
        <f aca="false">INT(Parâmetros!$C$4)-58</f>
        <v>46176</v>
      </c>
      <c r="E3" s="25" t="s">
        <v>74</v>
      </c>
      <c r="F3" s="27" t="n">
        <f aca="false">INT(Parâmetros!$C$4)-57</f>
        <v>46177</v>
      </c>
      <c r="G3" s="28" t="n">
        <v>24</v>
      </c>
    </row>
    <row r="4" customFormat="false" ht="18" hidden="false" customHeight="true" outlineLevel="0" collapsed="false">
      <c r="A4" s="25" t="s">
        <v>106</v>
      </c>
      <c r="B4" s="26" t="s">
        <v>130</v>
      </c>
      <c r="C4" s="26" t="s">
        <v>129</v>
      </c>
      <c r="D4" s="27" t="n">
        <f aca="false">INT(Parâmetros!$C$4)-55</f>
        <v>46179</v>
      </c>
      <c r="E4" s="25" t="s">
        <v>74</v>
      </c>
      <c r="F4" s="27" t="n">
        <f aca="false">INT(Parâmetros!$C$4)-54</f>
        <v>46180</v>
      </c>
      <c r="G4" s="28" t="n">
        <v>24</v>
      </c>
    </row>
    <row r="5" customFormat="false" ht="18" hidden="false" customHeight="true" outlineLevel="0" collapsed="false">
      <c r="A5" s="25" t="s">
        <v>106</v>
      </c>
      <c r="B5" s="26" t="s">
        <v>131</v>
      </c>
      <c r="C5" s="26" t="s">
        <v>132</v>
      </c>
      <c r="D5" s="27" t="n">
        <f aca="false">INT(Parâmetros!$C$4)-50</f>
        <v>46184</v>
      </c>
      <c r="E5" s="25" t="s">
        <v>74</v>
      </c>
      <c r="F5" s="27" t="n">
        <f aca="false">INT(Parâmetros!$C$4)-49</f>
        <v>46185</v>
      </c>
      <c r="G5" s="28" t="n">
        <v>16</v>
      </c>
    </row>
    <row r="6" customFormat="false" ht="18" hidden="false" customHeight="true" outlineLevel="0" collapsed="false">
      <c r="A6" s="25" t="s">
        <v>106</v>
      </c>
      <c r="B6" s="26" t="s">
        <v>133</v>
      </c>
      <c r="C6" s="26" t="s">
        <v>132</v>
      </c>
      <c r="D6" s="27" t="n">
        <f aca="false">INT(Parâmetros!$C$4)-45</f>
        <v>46189</v>
      </c>
      <c r="E6" s="25" t="s">
        <v>74</v>
      </c>
      <c r="F6" s="27" t="n">
        <f aca="false">INT(Parâmetros!$C$4)-44</f>
        <v>46190</v>
      </c>
      <c r="G6" s="28" t="n">
        <v>8</v>
      </c>
    </row>
    <row r="7" customFormat="false" ht="18" hidden="false" customHeight="true" outlineLevel="0" collapsed="false">
      <c r="A7" s="25" t="s">
        <v>109</v>
      </c>
      <c r="B7" s="26" t="s">
        <v>134</v>
      </c>
      <c r="C7" s="26" t="s">
        <v>132</v>
      </c>
      <c r="D7" s="27" t="n">
        <f aca="false">INT(Parâmetros!$C$4)-30</f>
        <v>46204</v>
      </c>
      <c r="E7" s="25" t="s">
        <v>74</v>
      </c>
      <c r="F7" s="27" t="n">
        <f aca="false">INT(Parâmetros!$C$4)-28</f>
        <v>46206</v>
      </c>
      <c r="G7" s="28" t="n">
        <v>16</v>
      </c>
    </row>
    <row r="8" customFormat="false" ht="18" hidden="false" customHeight="true" outlineLevel="0" collapsed="false">
      <c r="A8" s="25" t="s">
        <v>109</v>
      </c>
      <c r="B8" s="26" t="s">
        <v>135</v>
      </c>
      <c r="C8" s="26" t="s">
        <v>132</v>
      </c>
      <c r="D8" s="27" t="n">
        <f aca="false">INT(Parâmetros!$C$4)-26</f>
        <v>46208</v>
      </c>
      <c r="E8" s="25" t="s">
        <v>74</v>
      </c>
      <c r="F8" s="27" t="n">
        <f aca="false">INT(Parâmetros!$C$4)-25</f>
        <v>46209</v>
      </c>
      <c r="G8" s="28" t="n">
        <v>8</v>
      </c>
    </row>
    <row r="9" customFormat="false" ht="18" hidden="false" customHeight="true" outlineLevel="0" collapsed="false">
      <c r="A9" s="25" t="s">
        <v>109</v>
      </c>
      <c r="B9" s="26" t="s">
        <v>136</v>
      </c>
      <c r="C9" s="26" t="s">
        <v>129</v>
      </c>
      <c r="D9" s="27" t="n">
        <f aca="false">INT(Parâmetros!$C$4)-8</f>
        <v>46226</v>
      </c>
      <c r="E9" s="25" t="s">
        <v>69</v>
      </c>
      <c r="F9" s="27"/>
      <c r="G9" s="28" t="n">
        <v>8</v>
      </c>
    </row>
    <row r="10" customFormat="false" ht="18" hidden="false" customHeight="true" outlineLevel="0" collapsed="false">
      <c r="A10" s="25" t="s">
        <v>111</v>
      </c>
      <c r="B10" s="26" t="s">
        <v>137</v>
      </c>
      <c r="C10" s="26" t="s">
        <v>138</v>
      </c>
      <c r="D10" s="27" t="n">
        <f aca="false">INT(Parâmetros!$C$4)-22</f>
        <v>46212</v>
      </c>
      <c r="E10" s="25" t="s">
        <v>74</v>
      </c>
      <c r="F10" s="27" t="n">
        <f aca="false">INT(Parâmetros!$C$4)-21</f>
        <v>46213</v>
      </c>
      <c r="G10" s="28" t="n">
        <v>16</v>
      </c>
    </row>
    <row r="11" customFormat="false" ht="18" hidden="false" customHeight="true" outlineLevel="0" collapsed="false">
      <c r="A11" s="25" t="s">
        <v>111</v>
      </c>
      <c r="B11" s="26" t="s">
        <v>139</v>
      </c>
      <c r="C11" s="26" t="s">
        <v>138</v>
      </c>
      <c r="D11" s="27" t="n">
        <f aca="false">INT(Parâmetros!$C$4)-18</f>
        <v>46216</v>
      </c>
      <c r="E11" s="25" t="s">
        <v>74</v>
      </c>
      <c r="F11" s="27" t="n">
        <f aca="false">INT(Parâmetros!$C$4)-17</f>
        <v>46217</v>
      </c>
      <c r="G11" s="28" t="n">
        <v>16</v>
      </c>
    </row>
    <row r="12" customFormat="false" ht="18" hidden="false" customHeight="true" outlineLevel="0" collapsed="false">
      <c r="A12" s="25" t="s">
        <v>111</v>
      </c>
      <c r="B12" s="26" t="s">
        <v>140</v>
      </c>
      <c r="C12" s="26" t="s">
        <v>138</v>
      </c>
      <c r="D12" s="27" t="n">
        <f aca="false">INT(Parâmetros!$C$4)-10</f>
        <v>46224</v>
      </c>
      <c r="E12" s="25" t="s">
        <v>69</v>
      </c>
      <c r="F12" s="27"/>
      <c r="G12" s="28" t="n">
        <v>16</v>
      </c>
    </row>
    <row r="13" customFormat="false" ht="18" hidden="false" customHeight="true" outlineLevel="0" collapsed="false">
      <c r="A13" s="25" t="s">
        <v>111</v>
      </c>
      <c r="B13" s="26" t="s">
        <v>141</v>
      </c>
      <c r="C13" s="26" t="s">
        <v>132</v>
      </c>
      <c r="D13" s="27" t="n">
        <f aca="false">INT(Parâmetros!$C$4)+5</f>
        <v>46239</v>
      </c>
      <c r="E13" s="25" t="s">
        <v>69</v>
      </c>
      <c r="F13" s="27"/>
      <c r="G13" s="28" t="n">
        <v>8</v>
      </c>
    </row>
    <row r="14" customFormat="false" ht="18" hidden="false" customHeight="true" outlineLevel="0" collapsed="false">
      <c r="A14" s="25" t="s">
        <v>114</v>
      </c>
      <c r="B14" s="26" t="s">
        <v>142</v>
      </c>
      <c r="C14" s="26" t="s">
        <v>129</v>
      </c>
      <c r="D14" s="27" t="n">
        <f aca="false">INT(Parâmetros!$C$4)-15</f>
        <v>46219</v>
      </c>
      <c r="E14" s="25" t="s">
        <v>74</v>
      </c>
      <c r="F14" s="27" t="n">
        <f aca="false">INT(Parâmetros!$C$4)-14</f>
        <v>46220</v>
      </c>
      <c r="G14" s="28" t="n">
        <v>16</v>
      </c>
    </row>
    <row r="15" customFormat="false" ht="18" hidden="false" customHeight="true" outlineLevel="0" collapsed="false">
      <c r="A15" s="25" t="s">
        <v>114</v>
      </c>
      <c r="B15" s="26" t="s">
        <v>143</v>
      </c>
      <c r="C15" s="26" t="s">
        <v>132</v>
      </c>
      <c r="D15" s="27" t="n">
        <f aca="false">INT(Parâmetros!$C$4)+3</f>
        <v>46237</v>
      </c>
      <c r="E15" s="25" t="s">
        <v>69</v>
      </c>
      <c r="F15" s="27"/>
      <c r="G15" s="28" t="n">
        <v>24</v>
      </c>
    </row>
    <row r="16" customFormat="false" ht="18" hidden="false" customHeight="true" outlineLevel="0" collapsed="false">
      <c r="A16" s="25" t="s">
        <v>116</v>
      </c>
      <c r="B16" s="26" t="s">
        <v>144</v>
      </c>
      <c r="C16" s="26" t="s">
        <v>129</v>
      </c>
      <c r="D16" s="27" t="n">
        <f aca="false">INT(Parâmetros!$C$4)-8</f>
        <v>46226</v>
      </c>
      <c r="E16" s="25" t="s">
        <v>74</v>
      </c>
      <c r="F16" s="27" t="n">
        <f aca="false">INT(Parâmetros!$C$4)-7</f>
        <v>46227</v>
      </c>
      <c r="G16" s="28" t="n">
        <v>24</v>
      </c>
    </row>
    <row r="17" customFormat="false" ht="18" hidden="false" customHeight="true" outlineLevel="0" collapsed="false">
      <c r="A17" s="25" t="s">
        <v>116</v>
      </c>
      <c r="B17" s="26" t="s">
        <v>145</v>
      </c>
      <c r="C17" s="26" t="s">
        <v>129</v>
      </c>
      <c r="D17" s="27" t="n">
        <f aca="false">INT(Parâmetros!$C$4)+10</f>
        <v>46244</v>
      </c>
      <c r="E17" s="25" t="s">
        <v>69</v>
      </c>
      <c r="F17" s="27"/>
      <c r="G17" s="28" t="n">
        <v>80</v>
      </c>
    </row>
    <row r="18" customFormat="false" ht="18" hidden="false" customHeight="true" outlineLevel="0" collapsed="false">
      <c r="A18" s="25" t="s">
        <v>119</v>
      </c>
      <c r="B18" s="26" t="s">
        <v>146</v>
      </c>
      <c r="C18" s="26" t="s">
        <v>132</v>
      </c>
      <c r="D18" s="27" t="n">
        <f aca="false">INT(Parâmetros!$C$4)-4</f>
        <v>46230</v>
      </c>
      <c r="E18" s="25" t="s">
        <v>74</v>
      </c>
      <c r="F18" s="27" t="n">
        <f aca="false">INT(Parâmetros!$C$4)-4</f>
        <v>46230</v>
      </c>
      <c r="G18" s="28" t="n">
        <v>12</v>
      </c>
    </row>
    <row r="19" customFormat="false" ht="18" hidden="false" customHeight="true" outlineLevel="0" collapsed="false">
      <c r="A19" s="25" t="s">
        <v>119</v>
      </c>
      <c r="B19" s="26" t="s">
        <v>147</v>
      </c>
      <c r="C19" s="26" t="s">
        <v>132</v>
      </c>
      <c r="D19" s="27" t="n">
        <f aca="false">INT(Parâmetros!$C$4)-3</f>
        <v>46231</v>
      </c>
      <c r="E19" s="25" t="s">
        <v>74</v>
      </c>
      <c r="F19" s="27" t="n">
        <f aca="false">INT(Parâmetros!$C$4)-3</f>
        <v>46231</v>
      </c>
      <c r="G19" s="28" t="n">
        <v>8</v>
      </c>
    </row>
    <row r="20" customFormat="false" ht="18" hidden="false" customHeight="true" outlineLevel="0" collapsed="false">
      <c r="A20" s="25" t="s">
        <v>119</v>
      </c>
      <c r="B20" s="26" t="s">
        <v>148</v>
      </c>
      <c r="C20" s="26" t="s">
        <v>132</v>
      </c>
      <c r="D20" s="27" t="n">
        <f aca="false">INT(Parâmetros!$C$4)-2</f>
        <v>46232</v>
      </c>
      <c r="E20" s="25" t="s">
        <v>79</v>
      </c>
      <c r="F20" s="27"/>
      <c r="G20" s="28" t="n">
        <v>4</v>
      </c>
    </row>
    <row r="21" customFormat="false" ht="18" hidden="false" customHeight="true" outlineLevel="0" collapsed="false">
      <c r="A21" s="25"/>
      <c r="B21" s="26"/>
      <c r="C21" s="26"/>
      <c r="D21" s="27"/>
      <c r="E21" s="25"/>
      <c r="F21" s="27"/>
      <c r="G21" s="28"/>
    </row>
    <row r="22" customFormat="false" ht="18" hidden="false" customHeight="true" outlineLevel="0" collapsed="false">
      <c r="A22" s="25"/>
      <c r="B22" s="26"/>
      <c r="C22" s="26"/>
      <c r="D22" s="27"/>
      <c r="E22" s="25"/>
      <c r="F22" s="27"/>
      <c r="G22" s="28"/>
    </row>
    <row r="23" customFormat="false" ht="18" hidden="false" customHeight="true" outlineLevel="0" collapsed="false">
      <c r="A23" s="25"/>
      <c r="B23" s="26"/>
      <c r="C23" s="26"/>
      <c r="D23" s="27"/>
      <c r="E23" s="25"/>
      <c r="F23" s="27"/>
      <c r="G23" s="28"/>
    </row>
    <row r="24" customFormat="false" ht="18" hidden="false" customHeight="true" outlineLevel="0" collapsed="false">
      <c r="A24" s="25"/>
      <c r="B24" s="26"/>
      <c r="C24" s="26"/>
      <c r="D24" s="27"/>
      <c r="E24" s="25"/>
      <c r="F24" s="27"/>
      <c r="G24" s="28"/>
    </row>
    <row r="25" customFormat="false" ht="18" hidden="false" customHeight="true" outlineLevel="0" collapsed="false">
      <c r="A25" s="25"/>
      <c r="B25" s="26"/>
      <c r="C25" s="26"/>
      <c r="D25" s="27"/>
      <c r="E25" s="25"/>
      <c r="F25" s="27"/>
      <c r="G25" s="28"/>
    </row>
    <row r="26" customFormat="false" ht="18" hidden="false" customHeight="true" outlineLevel="0" collapsed="false">
      <c r="A26" s="25"/>
      <c r="B26" s="26"/>
      <c r="C26" s="26"/>
      <c r="D26" s="27"/>
      <c r="E26" s="25"/>
      <c r="F26" s="27"/>
      <c r="G26" s="28"/>
    </row>
    <row r="27" customFormat="false" ht="18" hidden="false" customHeight="true" outlineLevel="0" collapsed="false">
      <c r="A27" s="25"/>
      <c r="B27" s="26"/>
      <c r="C27" s="26"/>
      <c r="D27" s="27"/>
      <c r="E27" s="25"/>
      <c r="F27" s="27"/>
      <c r="G27" s="28"/>
    </row>
    <row r="28" customFormat="false" ht="18" hidden="false" customHeight="true" outlineLevel="0" collapsed="false">
      <c r="A28" s="25"/>
      <c r="B28" s="26"/>
      <c r="C28" s="26"/>
      <c r="D28" s="27"/>
      <c r="E28" s="25"/>
      <c r="F28" s="27"/>
      <c r="G28" s="28"/>
    </row>
    <row r="29" customFormat="false" ht="18" hidden="false" customHeight="true" outlineLevel="0" collapsed="false">
      <c r="A29" s="25"/>
      <c r="B29" s="26"/>
      <c r="C29" s="26"/>
      <c r="D29" s="27"/>
      <c r="E29" s="25"/>
      <c r="F29" s="27"/>
      <c r="G29" s="28"/>
    </row>
    <row r="30" customFormat="false" ht="18" hidden="false" customHeight="true" outlineLevel="0" collapsed="false">
      <c r="A30" s="25"/>
      <c r="B30" s="26"/>
      <c r="C30" s="26"/>
      <c r="D30" s="27"/>
      <c r="E30" s="25"/>
      <c r="F30" s="27"/>
      <c r="G30" s="28"/>
    </row>
    <row r="31" customFormat="false" ht="18" hidden="false" customHeight="true" outlineLevel="0" collapsed="false">
      <c r="A31" s="25"/>
      <c r="B31" s="26"/>
      <c r="C31" s="26"/>
      <c r="D31" s="27"/>
      <c r="E31" s="25"/>
      <c r="F31" s="27"/>
      <c r="G31" s="28"/>
    </row>
    <row r="32" customFormat="false" ht="18" hidden="false" customHeight="true" outlineLevel="0" collapsed="false">
      <c r="A32" s="25"/>
      <c r="B32" s="26"/>
      <c r="C32" s="26"/>
      <c r="D32" s="27"/>
      <c r="E32" s="25"/>
      <c r="F32" s="27"/>
      <c r="G32" s="28"/>
    </row>
    <row r="33" customFormat="false" ht="18" hidden="false" customHeight="true" outlineLevel="0" collapsed="false">
      <c r="A33" s="25"/>
      <c r="B33" s="26"/>
      <c r="C33" s="26"/>
      <c r="D33" s="27"/>
      <c r="E33" s="25"/>
      <c r="F33" s="27"/>
      <c r="G33" s="28"/>
    </row>
    <row r="34" customFormat="false" ht="18" hidden="false" customHeight="true" outlineLevel="0" collapsed="false">
      <c r="A34" s="25"/>
      <c r="B34" s="26"/>
      <c r="C34" s="26"/>
      <c r="D34" s="27"/>
      <c r="E34" s="25"/>
      <c r="F34" s="27"/>
      <c r="G34" s="28"/>
    </row>
    <row r="35" customFormat="false" ht="18" hidden="false" customHeight="true" outlineLevel="0" collapsed="false">
      <c r="A35" s="25"/>
      <c r="B35" s="26"/>
      <c r="C35" s="26"/>
      <c r="D35" s="27"/>
      <c r="E35" s="25"/>
      <c r="F35" s="27"/>
      <c r="G35" s="28"/>
    </row>
    <row r="36" customFormat="false" ht="18" hidden="false" customHeight="true" outlineLevel="0" collapsed="false">
      <c r="A36" s="25"/>
      <c r="B36" s="26"/>
      <c r="C36" s="26"/>
      <c r="D36" s="27"/>
      <c r="E36" s="25"/>
      <c r="F36" s="27"/>
      <c r="G36" s="28"/>
    </row>
    <row r="37" customFormat="false" ht="18" hidden="false" customHeight="true" outlineLevel="0" collapsed="false">
      <c r="A37" s="25"/>
      <c r="B37" s="26"/>
      <c r="C37" s="26"/>
      <c r="D37" s="27"/>
      <c r="E37" s="25"/>
      <c r="F37" s="27"/>
      <c r="G37" s="28"/>
    </row>
    <row r="38" customFormat="false" ht="18" hidden="false" customHeight="true" outlineLevel="0" collapsed="false">
      <c r="A38" s="25"/>
      <c r="B38" s="26"/>
      <c r="C38" s="26"/>
      <c r="D38" s="27"/>
      <c r="E38" s="25"/>
      <c r="F38" s="27"/>
      <c r="G38" s="28"/>
    </row>
    <row r="39" customFormat="false" ht="18" hidden="false" customHeight="true" outlineLevel="0" collapsed="false">
      <c r="A39" s="25"/>
      <c r="B39" s="26"/>
      <c r="C39" s="26"/>
      <c r="D39" s="27"/>
      <c r="E39" s="25"/>
      <c r="F39" s="27"/>
      <c r="G39" s="28"/>
    </row>
    <row r="40" customFormat="false" ht="18" hidden="false" customHeight="true" outlineLevel="0" collapsed="false">
      <c r="A40" s="25"/>
      <c r="B40" s="26"/>
      <c r="C40" s="26"/>
      <c r="D40" s="27"/>
      <c r="E40" s="25"/>
      <c r="F40" s="27"/>
      <c r="G40" s="28"/>
    </row>
    <row r="41" customFormat="false" ht="18" hidden="false" customHeight="true" outlineLevel="0" collapsed="false">
      <c r="A41" s="25"/>
      <c r="B41" s="26"/>
      <c r="C41" s="26"/>
      <c r="D41" s="27"/>
      <c r="E41" s="25"/>
      <c r="F41" s="27"/>
      <c r="G41" s="28"/>
    </row>
    <row r="42" customFormat="false" ht="18" hidden="false" customHeight="true" outlineLevel="0" collapsed="false">
      <c r="A42" s="25"/>
      <c r="B42" s="26"/>
      <c r="C42" s="26"/>
      <c r="D42" s="27"/>
      <c r="E42" s="25"/>
      <c r="F42" s="27"/>
      <c r="G42" s="28"/>
    </row>
    <row r="43" customFormat="false" ht="18" hidden="false" customHeight="true" outlineLevel="0" collapsed="false">
      <c r="A43" s="25"/>
      <c r="B43" s="26"/>
      <c r="C43" s="26"/>
      <c r="D43" s="27"/>
      <c r="E43" s="25"/>
      <c r="F43" s="27"/>
      <c r="G43" s="28"/>
    </row>
    <row r="44" customFormat="false" ht="18" hidden="false" customHeight="true" outlineLevel="0" collapsed="false">
      <c r="A44" s="25"/>
      <c r="B44" s="26"/>
      <c r="C44" s="26"/>
      <c r="D44" s="27"/>
      <c r="E44" s="25"/>
      <c r="F44" s="27"/>
      <c r="G44" s="28"/>
    </row>
    <row r="45" customFormat="false" ht="18" hidden="false" customHeight="true" outlineLevel="0" collapsed="false">
      <c r="A45" s="25"/>
      <c r="B45" s="26"/>
      <c r="C45" s="26"/>
      <c r="D45" s="27"/>
      <c r="E45" s="25"/>
      <c r="F45" s="27"/>
      <c r="G45" s="28"/>
    </row>
    <row r="46" customFormat="false" ht="18" hidden="false" customHeight="true" outlineLevel="0" collapsed="false">
      <c r="A46" s="25"/>
      <c r="B46" s="26"/>
      <c r="C46" s="26"/>
      <c r="D46" s="27"/>
      <c r="E46" s="25"/>
      <c r="F46" s="27"/>
      <c r="G46" s="28"/>
    </row>
    <row r="47" customFormat="false" ht="18" hidden="false" customHeight="true" outlineLevel="0" collapsed="false">
      <c r="A47" s="25"/>
      <c r="B47" s="26"/>
      <c r="C47" s="26"/>
      <c r="D47" s="27"/>
      <c r="E47" s="25"/>
      <c r="F47" s="27"/>
      <c r="G47" s="28"/>
    </row>
    <row r="48" customFormat="false" ht="18" hidden="false" customHeight="true" outlineLevel="0" collapsed="false">
      <c r="A48" s="25"/>
      <c r="B48" s="26"/>
      <c r="C48" s="26"/>
      <c r="D48" s="27"/>
      <c r="E48" s="25"/>
      <c r="F48" s="27"/>
      <c r="G48" s="28"/>
    </row>
    <row r="49" customFormat="false" ht="18" hidden="false" customHeight="true" outlineLevel="0" collapsed="false">
      <c r="A49" s="25"/>
      <c r="B49" s="26"/>
      <c r="C49" s="26"/>
      <c r="D49" s="27"/>
      <c r="E49" s="25"/>
      <c r="F49" s="27"/>
      <c r="G49" s="28"/>
    </row>
    <row r="50" customFormat="false" ht="18" hidden="false" customHeight="true" outlineLevel="0" collapsed="false">
      <c r="A50" s="25"/>
      <c r="B50" s="26"/>
      <c r="C50" s="26"/>
      <c r="D50" s="27"/>
      <c r="E50" s="25"/>
      <c r="F50" s="27"/>
      <c r="G50" s="28"/>
    </row>
    <row r="51" customFormat="false" ht="18" hidden="false" customHeight="true" outlineLevel="0" collapsed="false">
      <c r="A51" s="25"/>
      <c r="B51" s="26"/>
      <c r="C51" s="26"/>
      <c r="D51" s="27"/>
      <c r="E51" s="25"/>
      <c r="F51" s="27"/>
      <c r="G51" s="28"/>
    </row>
    <row r="52" customFormat="false" ht="18" hidden="false" customHeight="true" outlineLevel="0" collapsed="false">
      <c r="A52" s="25"/>
      <c r="B52" s="26"/>
      <c r="C52" s="26"/>
      <c r="D52" s="27"/>
      <c r="E52" s="25"/>
      <c r="F52" s="27"/>
      <c r="G52" s="28"/>
    </row>
    <row r="53" customFormat="false" ht="18" hidden="false" customHeight="true" outlineLevel="0" collapsed="false">
      <c r="A53" s="25"/>
      <c r="B53" s="26"/>
      <c r="C53" s="26"/>
      <c r="D53" s="27"/>
      <c r="E53" s="25"/>
      <c r="F53" s="27"/>
      <c r="G53" s="28"/>
    </row>
    <row r="54" customFormat="false" ht="18" hidden="false" customHeight="true" outlineLevel="0" collapsed="false">
      <c r="A54" s="25"/>
      <c r="B54" s="26"/>
      <c r="C54" s="26"/>
      <c r="D54" s="27"/>
      <c r="E54" s="25"/>
      <c r="F54" s="27"/>
      <c r="G54" s="28"/>
    </row>
    <row r="55" customFormat="false" ht="18" hidden="false" customHeight="true" outlineLevel="0" collapsed="false">
      <c r="A55" s="25"/>
      <c r="B55" s="26"/>
      <c r="C55" s="26"/>
      <c r="D55" s="27"/>
      <c r="E55" s="25"/>
      <c r="F55" s="27"/>
      <c r="G55" s="28"/>
    </row>
    <row r="56" customFormat="false" ht="18" hidden="false" customHeight="true" outlineLevel="0" collapsed="false">
      <c r="A56" s="25"/>
      <c r="B56" s="26"/>
      <c r="C56" s="26"/>
      <c r="D56" s="27"/>
      <c r="E56" s="25"/>
      <c r="F56" s="27"/>
      <c r="G56" s="28"/>
    </row>
    <row r="57" customFormat="false" ht="18" hidden="false" customHeight="true" outlineLevel="0" collapsed="false">
      <c r="A57" s="25"/>
      <c r="B57" s="26"/>
      <c r="C57" s="26"/>
      <c r="D57" s="27"/>
      <c r="E57" s="25"/>
      <c r="F57" s="27"/>
      <c r="G57" s="28"/>
    </row>
    <row r="58" customFormat="false" ht="18" hidden="false" customHeight="true" outlineLevel="0" collapsed="false">
      <c r="A58" s="25"/>
      <c r="B58" s="26"/>
      <c r="C58" s="26"/>
      <c r="D58" s="27"/>
      <c r="E58" s="25"/>
      <c r="F58" s="27"/>
      <c r="G58" s="28"/>
    </row>
    <row r="59" customFormat="false" ht="18" hidden="false" customHeight="true" outlineLevel="0" collapsed="false">
      <c r="A59" s="25"/>
      <c r="B59" s="26"/>
      <c r="C59" s="26"/>
      <c r="D59" s="27"/>
      <c r="E59" s="25"/>
      <c r="F59" s="27"/>
      <c r="G59" s="28"/>
    </row>
    <row r="60" customFormat="false" ht="18" hidden="false" customHeight="true" outlineLevel="0" collapsed="false">
      <c r="A60" s="25"/>
      <c r="B60" s="26"/>
      <c r="C60" s="26"/>
      <c r="D60" s="27"/>
      <c r="E60" s="25"/>
      <c r="F60" s="27"/>
      <c r="G60" s="28"/>
    </row>
    <row r="61" customFormat="false" ht="18" hidden="false" customHeight="true" outlineLevel="0" collapsed="false">
      <c r="A61" s="25"/>
      <c r="B61" s="26"/>
      <c r="C61" s="26"/>
      <c r="D61" s="27"/>
      <c r="E61" s="25"/>
      <c r="F61" s="27"/>
      <c r="G61" s="28"/>
    </row>
    <row r="62" customFormat="false" ht="18" hidden="false" customHeight="true" outlineLevel="0" collapsed="false">
      <c r="A62" s="25"/>
      <c r="B62" s="26"/>
      <c r="C62" s="26"/>
      <c r="D62" s="27"/>
      <c r="E62" s="25"/>
      <c r="F62" s="27"/>
      <c r="G62" s="28"/>
    </row>
    <row r="63" customFormat="false" ht="18" hidden="false" customHeight="true" outlineLevel="0" collapsed="false">
      <c r="A63" s="25"/>
      <c r="B63" s="26"/>
      <c r="C63" s="26"/>
      <c r="D63" s="27"/>
      <c r="E63" s="25"/>
      <c r="F63" s="27"/>
      <c r="G63" s="28"/>
    </row>
    <row r="64" customFormat="false" ht="18" hidden="false" customHeight="true" outlineLevel="0" collapsed="false">
      <c r="A64" s="25"/>
      <c r="B64" s="26"/>
      <c r="C64" s="26"/>
      <c r="D64" s="27"/>
      <c r="E64" s="25"/>
      <c r="F64" s="27"/>
      <c r="G64" s="28"/>
    </row>
    <row r="65" customFormat="false" ht="18" hidden="false" customHeight="true" outlineLevel="0" collapsed="false">
      <c r="A65" s="25"/>
      <c r="B65" s="26"/>
      <c r="C65" s="26"/>
      <c r="D65" s="27"/>
      <c r="E65" s="25"/>
      <c r="F65" s="27"/>
      <c r="G65" s="28"/>
    </row>
    <row r="66" customFormat="false" ht="18" hidden="false" customHeight="true" outlineLevel="0" collapsed="false">
      <c r="A66" s="25"/>
      <c r="B66" s="26"/>
      <c r="C66" s="26"/>
      <c r="D66" s="27"/>
      <c r="E66" s="25"/>
      <c r="F66" s="27"/>
      <c r="G66" s="28"/>
    </row>
    <row r="67" customFormat="false" ht="18" hidden="false" customHeight="true" outlineLevel="0" collapsed="false">
      <c r="A67" s="25"/>
      <c r="B67" s="26"/>
      <c r="C67" s="26"/>
      <c r="D67" s="27"/>
      <c r="E67" s="25"/>
      <c r="F67" s="27"/>
      <c r="G67" s="28"/>
    </row>
    <row r="68" customFormat="false" ht="18" hidden="false" customHeight="true" outlineLevel="0" collapsed="false">
      <c r="A68" s="25"/>
      <c r="B68" s="26"/>
      <c r="C68" s="26"/>
      <c r="D68" s="27"/>
      <c r="E68" s="25"/>
      <c r="F68" s="27"/>
      <c r="G68" s="28"/>
    </row>
    <row r="69" customFormat="false" ht="18" hidden="false" customHeight="true" outlineLevel="0" collapsed="false">
      <c r="A69" s="25"/>
      <c r="B69" s="26"/>
      <c r="C69" s="26"/>
      <c r="D69" s="27"/>
      <c r="E69" s="25"/>
      <c r="F69" s="27"/>
      <c r="G69" s="28"/>
    </row>
    <row r="70" customFormat="false" ht="18" hidden="false" customHeight="true" outlineLevel="0" collapsed="false">
      <c r="A70" s="25"/>
      <c r="B70" s="26"/>
      <c r="C70" s="26"/>
      <c r="D70" s="27"/>
      <c r="E70" s="25"/>
      <c r="F70" s="27"/>
      <c r="G70" s="28"/>
    </row>
    <row r="71" customFormat="false" ht="18" hidden="false" customHeight="true" outlineLevel="0" collapsed="false">
      <c r="A71" s="25"/>
      <c r="B71" s="26"/>
      <c r="C71" s="26"/>
      <c r="D71" s="27"/>
      <c r="E71" s="25"/>
      <c r="F71" s="27"/>
      <c r="G71" s="28"/>
    </row>
    <row r="72" customFormat="false" ht="18" hidden="false" customHeight="true" outlineLevel="0" collapsed="false">
      <c r="A72" s="25"/>
      <c r="B72" s="26"/>
      <c r="C72" s="26"/>
      <c r="D72" s="27"/>
      <c r="E72" s="25"/>
      <c r="F72" s="27"/>
      <c r="G72" s="28"/>
    </row>
    <row r="73" customFormat="false" ht="18" hidden="false" customHeight="true" outlineLevel="0" collapsed="false">
      <c r="A73" s="25"/>
      <c r="B73" s="26"/>
      <c r="C73" s="26"/>
      <c r="D73" s="27"/>
      <c r="E73" s="25"/>
      <c r="F73" s="27"/>
      <c r="G73" s="28"/>
    </row>
    <row r="74" customFormat="false" ht="18" hidden="false" customHeight="true" outlineLevel="0" collapsed="false">
      <c r="A74" s="25"/>
      <c r="B74" s="26"/>
      <c r="C74" s="26"/>
      <c r="D74" s="27"/>
      <c r="E74" s="25"/>
      <c r="F74" s="27"/>
      <c r="G74" s="28"/>
    </row>
    <row r="75" customFormat="false" ht="18" hidden="false" customHeight="true" outlineLevel="0" collapsed="false">
      <c r="A75" s="25"/>
      <c r="B75" s="26"/>
      <c r="C75" s="26"/>
      <c r="D75" s="27"/>
      <c r="E75" s="25"/>
      <c r="F75" s="27"/>
      <c r="G75" s="28"/>
    </row>
    <row r="76" customFormat="false" ht="18" hidden="false" customHeight="true" outlineLevel="0" collapsed="false">
      <c r="A76" s="25"/>
      <c r="B76" s="26"/>
      <c r="C76" s="26"/>
      <c r="D76" s="27"/>
      <c r="E76" s="25"/>
      <c r="F76" s="27"/>
      <c r="G76" s="28"/>
    </row>
    <row r="77" customFormat="false" ht="18" hidden="false" customHeight="true" outlineLevel="0" collapsed="false">
      <c r="A77" s="25"/>
      <c r="B77" s="26"/>
      <c r="C77" s="26"/>
      <c r="D77" s="27"/>
      <c r="E77" s="25"/>
      <c r="F77" s="27"/>
      <c r="G77" s="28"/>
    </row>
    <row r="78" customFormat="false" ht="18" hidden="false" customHeight="true" outlineLevel="0" collapsed="false">
      <c r="A78" s="25"/>
      <c r="B78" s="26"/>
      <c r="C78" s="26"/>
      <c r="D78" s="27"/>
      <c r="E78" s="25"/>
      <c r="F78" s="27"/>
      <c r="G78" s="28"/>
    </row>
    <row r="79" customFormat="false" ht="18" hidden="false" customHeight="true" outlineLevel="0" collapsed="false">
      <c r="A79" s="25"/>
      <c r="B79" s="26"/>
      <c r="C79" s="26"/>
      <c r="D79" s="27"/>
      <c r="E79" s="25"/>
      <c r="F79" s="27"/>
      <c r="G79" s="28"/>
    </row>
    <row r="80" customFormat="false" ht="18" hidden="false" customHeight="true" outlineLevel="0" collapsed="false">
      <c r="A80" s="25"/>
      <c r="B80" s="26"/>
      <c r="C80" s="26"/>
      <c r="D80" s="27"/>
      <c r="E80" s="25"/>
      <c r="F80" s="27"/>
      <c r="G80" s="28"/>
    </row>
    <row r="81" customFormat="false" ht="18" hidden="false" customHeight="true" outlineLevel="0" collapsed="false">
      <c r="A81" s="25"/>
      <c r="B81" s="26"/>
      <c r="C81" s="26"/>
      <c r="D81" s="27"/>
      <c r="E81" s="25"/>
      <c r="F81" s="27"/>
      <c r="G81" s="28"/>
    </row>
    <row r="82" customFormat="false" ht="18" hidden="false" customHeight="true" outlineLevel="0" collapsed="false">
      <c r="A82" s="25"/>
      <c r="B82" s="26"/>
      <c r="C82" s="26"/>
      <c r="D82" s="27"/>
      <c r="E82" s="25"/>
      <c r="F82" s="27"/>
      <c r="G82" s="28"/>
    </row>
    <row r="83" customFormat="false" ht="18" hidden="false" customHeight="true" outlineLevel="0" collapsed="false">
      <c r="A83" s="25"/>
      <c r="B83" s="26"/>
      <c r="C83" s="26"/>
      <c r="D83" s="27"/>
      <c r="E83" s="25"/>
      <c r="F83" s="27"/>
      <c r="G83" s="28"/>
    </row>
    <row r="84" customFormat="false" ht="18" hidden="false" customHeight="true" outlineLevel="0" collapsed="false">
      <c r="A84" s="25"/>
      <c r="B84" s="26"/>
      <c r="C84" s="26"/>
      <c r="D84" s="27"/>
      <c r="E84" s="25"/>
      <c r="F84" s="27"/>
      <c r="G84" s="28"/>
    </row>
    <row r="85" customFormat="false" ht="18" hidden="false" customHeight="true" outlineLevel="0" collapsed="false">
      <c r="A85" s="25"/>
      <c r="B85" s="26"/>
      <c r="C85" s="26"/>
      <c r="D85" s="27"/>
      <c r="E85" s="25"/>
      <c r="F85" s="27"/>
      <c r="G85" s="28"/>
    </row>
    <row r="86" customFormat="false" ht="18" hidden="false" customHeight="true" outlineLevel="0" collapsed="false">
      <c r="A86" s="25"/>
      <c r="B86" s="26"/>
      <c r="C86" s="26"/>
      <c r="D86" s="27"/>
      <c r="E86" s="25"/>
      <c r="F86" s="27"/>
      <c r="G86" s="28"/>
    </row>
    <row r="87" customFormat="false" ht="18" hidden="false" customHeight="true" outlineLevel="0" collapsed="false">
      <c r="A87" s="25"/>
      <c r="B87" s="26"/>
      <c r="C87" s="26"/>
      <c r="D87" s="27"/>
      <c r="E87" s="25"/>
      <c r="F87" s="27"/>
      <c r="G87" s="28"/>
    </row>
    <row r="88" customFormat="false" ht="18" hidden="false" customHeight="true" outlineLevel="0" collapsed="false">
      <c r="A88" s="25"/>
      <c r="B88" s="26"/>
      <c r="C88" s="26"/>
      <c r="D88" s="27"/>
      <c r="E88" s="25"/>
      <c r="F88" s="27"/>
      <c r="G88" s="28"/>
    </row>
    <row r="89" customFormat="false" ht="18" hidden="false" customHeight="true" outlineLevel="0" collapsed="false">
      <c r="A89" s="25"/>
      <c r="B89" s="26"/>
      <c r="C89" s="26"/>
      <c r="D89" s="27"/>
      <c r="E89" s="25"/>
      <c r="F89" s="27"/>
      <c r="G89" s="28"/>
    </row>
    <row r="90" customFormat="false" ht="18" hidden="false" customHeight="true" outlineLevel="0" collapsed="false">
      <c r="A90" s="25"/>
      <c r="B90" s="26"/>
      <c r="C90" s="26"/>
      <c r="D90" s="27"/>
      <c r="E90" s="25"/>
      <c r="F90" s="27"/>
      <c r="G90" s="28"/>
    </row>
    <row r="91" customFormat="false" ht="18" hidden="false" customHeight="true" outlineLevel="0" collapsed="false">
      <c r="A91" s="25"/>
      <c r="B91" s="26"/>
      <c r="C91" s="26"/>
      <c r="D91" s="27"/>
      <c r="E91" s="25"/>
      <c r="F91" s="27"/>
      <c r="G91" s="28"/>
    </row>
    <row r="92" customFormat="false" ht="18" hidden="false" customHeight="true" outlineLevel="0" collapsed="false">
      <c r="A92" s="25"/>
      <c r="B92" s="26"/>
      <c r="C92" s="26"/>
      <c r="D92" s="27"/>
      <c r="E92" s="25"/>
      <c r="F92" s="27"/>
      <c r="G92" s="28"/>
    </row>
    <row r="93" customFormat="false" ht="18" hidden="false" customHeight="true" outlineLevel="0" collapsed="false">
      <c r="A93" s="25"/>
      <c r="B93" s="26"/>
      <c r="C93" s="26"/>
      <c r="D93" s="27"/>
      <c r="E93" s="25"/>
      <c r="F93" s="27"/>
      <c r="G93" s="28"/>
    </row>
    <row r="94" customFormat="false" ht="18" hidden="false" customHeight="true" outlineLevel="0" collapsed="false">
      <c r="A94" s="25"/>
      <c r="B94" s="26"/>
      <c r="C94" s="26"/>
      <c r="D94" s="27"/>
      <c r="E94" s="25"/>
      <c r="F94" s="27"/>
      <c r="G94" s="28"/>
    </row>
    <row r="95" customFormat="false" ht="18" hidden="false" customHeight="true" outlineLevel="0" collapsed="false">
      <c r="A95" s="25"/>
      <c r="B95" s="26"/>
      <c r="C95" s="26"/>
      <c r="D95" s="27"/>
      <c r="E95" s="25"/>
      <c r="F95" s="27"/>
      <c r="G95" s="28"/>
    </row>
    <row r="96" customFormat="false" ht="18" hidden="false" customHeight="true" outlineLevel="0" collapsed="false">
      <c r="A96" s="25"/>
      <c r="B96" s="26"/>
      <c r="C96" s="26"/>
      <c r="D96" s="27"/>
      <c r="E96" s="25"/>
      <c r="F96" s="27"/>
      <c r="G96" s="28"/>
    </row>
    <row r="97" customFormat="false" ht="18" hidden="false" customHeight="true" outlineLevel="0" collapsed="false">
      <c r="A97" s="25"/>
      <c r="B97" s="26"/>
      <c r="C97" s="26"/>
      <c r="D97" s="27"/>
      <c r="E97" s="25"/>
      <c r="F97" s="27"/>
      <c r="G97" s="28"/>
    </row>
    <row r="98" customFormat="false" ht="18" hidden="false" customHeight="true" outlineLevel="0" collapsed="false">
      <c r="A98" s="25"/>
      <c r="B98" s="26"/>
      <c r="C98" s="26"/>
      <c r="D98" s="27"/>
      <c r="E98" s="25"/>
      <c r="F98" s="27"/>
      <c r="G98" s="28"/>
    </row>
    <row r="99" customFormat="false" ht="18" hidden="false" customHeight="true" outlineLevel="0" collapsed="false">
      <c r="A99" s="25"/>
      <c r="B99" s="26"/>
      <c r="C99" s="26"/>
      <c r="D99" s="27"/>
      <c r="E99" s="25"/>
      <c r="F99" s="27"/>
      <c r="G99" s="28"/>
    </row>
    <row r="100" customFormat="false" ht="18" hidden="false" customHeight="true" outlineLevel="0" collapsed="false">
      <c r="A100" s="25"/>
      <c r="B100" s="26"/>
      <c r="C100" s="26"/>
      <c r="D100" s="27"/>
      <c r="E100" s="25"/>
      <c r="F100" s="27"/>
      <c r="G100" s="28"/>
    </row>
    <row r="101" customFormat="false" ht="18" hidden="false" customHeight="true" outlineLevel="0" collapsed="false">
      <c r="A101" s="25"/>
      <c r="B101" s="26"/>
      <c r="C101" s="26"/>
      <c r="D101" s="27"/>
      <c r="E101" s="25"/>
      <c r="F101" s="27"/>
      <c r="G101" s="28"/>
    </row>
    <row r="102" customFormat="false" ht="18" hidden="false" customHeight="true" outlineLevel="0" collapsed="false">
      <c r="A102" s="25"/>
      <c r="B102" s="26"/>
      <c r="C102" s="26"/>
      <c r="D102" s="27"/>
      <c r="E102" s="25"/>
      <c r="F102" s="27"/>
      <c r="G102" s="28"/>
    </row>
    <row r="103" customFormat="false" ht="18" hidden="false" customHeight="true" outlineLevel="0" collapsed="false">
      <c r="A103" s="25"/>
      <c r="B103" s="26"/>
      <c r="C103" s="26"/>
      <c r="D103" s="27"/>
      <c r="E103" s="25"/>
      <c r="F103" s="27"/>
      <c r="G103" s="28"/>
    </row>
    <row r="104" customFormat="false" ht="18" hidden="false" customHeight="true" outlineLevel="0" collapsed="false">
      <c r="A104" s="25"/>
      <c r="B104" s="26"/>
      <c r="C104" s="26"/>
      <c r="D104" s="27"/>
      <c r="E104" s="25"/>
      <c r="F104" s="27"/>
      <c r="G104" s="28"/>
    </row>
    <row r="105" customFormat="false" ht="18" hidden="false" customHeight="true" outlineLevel="0" collapsed="false">
      <c r="A105" s="25"/>
      <c r="B105" s="26"/>
      <c r="C105" s="26"/>
      <c r="D105" s="27"/>
      <c r="E105" s="25"/>
      <c r="F105" s="27"/>
      <c r="G105" s="28"/>
    </row>
    <row r="106" customFormat="false" ht="18" hidden="false" customHeight="true" outlineLevel="0" collapsed="false">
      <c r="A106" s="25"/>
      <c r="B106" s="26"/>
      <c r="C106" s="26"/>
      <c r="D106" s="27"/>
      <c r="E106" s="25"/>
      <c r="F106" s="27"/>
      <c r="G106" s="28"/>
    </row>
    <row r="107" customFormat="false" ht="18" hidden="false" customHeight="true" outlineLevel="0" collapsed="false">
      <c r="A107" s="25"/>
      <c r="B107" s="26"/>
      <c r="C107" s="26"/>
      <c r="D107" s="27"/>
      <c r="E107" s="25"/>
      <c r="F107" s="27"/>
      <c r="G107" s="28"/>
    </row>
    <row r="108" customFormat="false" ht="18" hidden="false" customHeight="true" outlineLevel="0" collapsed="false">
      <c r="A108" s="25"/>
      <c r="B108" s="26"/>
      <c r="C108" s="26"/>
      <c r="D108" s="27"/>
      <c r="E108" s="25"/>
      <c r="F108" s="27"/>
      <c r="G108" s="28"/>
    </row>
    <row r="109" customFormat="false" ht="18" hidden="false" customHeight="true" outlineLevel="0" collapsed="false">
      <c r="A109" s="25"/>
      <c r="B109" s="26"/>
      <c r="C109" s="26"/>
      <c r="D109" s="27"/>
      <c r="E109" s="25"/>
      <c r="F109" s="27"/>
      <c r="G109" s="28"/>
    </row>
    <row r="110" customFormat="false" ht="18" hidden="false" customHeight="true" outlineLevel="0" collapsed="false">
      <c r="A110" s="25"/>
      <c r="B110" s="26"/>
      <c r="C110" s="26"/>
      <c r="D110" s="27"/>
      <c r="E110" s="25"/>
      <c r="F110" s="27"/>
      <c r="G110" s="28"/>
    </row>
    <row r="111" customFormat="false" ht="18" hidden="false" customHeight="true" outlineLevel="0" collapsed="false">
      <c r="A111" s="25"/>
      <c r="B111" s="26"/>
      <c r="C111" s="26"/>
      <c r="D111" s="27"/>
      <c r="E111" s="25"/>
      <c r="F111" s="27"/>
      <c r="G111" s="28"/>
    </row>
    <row r="112" customFormat="false" ht="18" hidden="false" customHeight="true" outlineLevel="0" collapsed="false">
      <c r="A112" s="25"/>
      <c r="B112" s="26"/>
      <c r="C112" s="26"/>
      <c r="D112" s="27"/>
      <c r="E112" s="25"/>
      <c r="F112" s="27"/>
      <c r="G112" s="28"/>
    </row>
    <row r="113" customFormat="false" ht="18" hidden="false" customHeight="true" outlineLevel="0" collapsed="false">
      <c r="A113" s="25"/>
      <c r="B113" s="26"/>
      <c r="C113" s="26"/>
      <c r="D113" s="27"/>
      <c r="E113" s="25"/>
      <c r="F113" s="27"/>
      <c r="G113" s="28"/>
    </row>
    <row r="114" customFormat="false" ht="18" hidden="false" customHeight="true" outlineLevel="0" collapsed="false">
      <c r="A114" s="25"/>
      <c r="B114" s="26"/>
      <c r="C114" s="26"/>
      <c r="D114" s="27"/>
      <c r="E114" s="25"/>
      <c r="F114" s="27"/>
      <c r="G114" s="28"/>
    </row>
    <row r="115" customFormat="false" ht="18" hidden="false" customHeight="true" outlineLevel="0" collapsed="false">
      <c r="A115" s="25"/>
      <c r="B115" s="26"/>
      <c r="C115" s="26"/>
      <c r="D115" s="27"/>
      <c r="E115" s="25"/>
      <c r="F115" s="27"/>
      <c r="G115" s="28"/>
    </row>
    <row r="116" customFormat="false" ht="18" hidden="false" customHeight="true" outlineLevel="0" collapsed="false">
      <c r="A116" s="25"/>
      <c r="B116" s="26"/>
      <c r="C116" s="26"/>
      <c r="D116" s="27"/>
      <c r="E116" s="25"/>
      <c r="F116" s="27"/>
      <c r="G116" s="28"/>
    </row>
    <row r="117" customFormat="false" ht="18" hidden="false" customHeight="true" outlineLevel="0" collapsed="false">
      <c r="A117" s="25"/>
      <c r="B117" s="26"/>
      <c r="C117" s="26"/>
      <c r="D117" s="27"/>
      <c r="E117" s="25"/>
      <c r="F117" s="27"/>
      <c r="G117" s="28"/>
    </row>
    <row r="118" customFormat="false" ht="18" hidden="false" customHeight="true" outlineLevel="0" collapsed="false">
      <c r="A118" s="25"/>
      <c r="B118" s="26"/>
      <c r="C118" s="26"/>
      <c r="D118" s="27"/>
      <c r="E118" s="25"/>
      <c r="F118" s="27"/>
      <c r="G118" s="28"/>
    </row>
    <row r="119" customFormat="false" ht="18" hidden="false" customHeight="true" outlineLevel="0" collapsed="false">
      <c r="A119" s="25"/>
      <c r="B119" s="26"/>
      <c r="C119" s="26"/>
      <c r="D119" s="27"/>
      <c r="E119" s="25"/>
      <c r="F119" s="27"/>
      <c r="G119" s="28"/>
    </row>
    <row r="120" customFormat="false" ht="18" hidden="false" customHeight="true" outlineLevel="0" collapsed="false">
      <c r="A120" s="25"/>
      <c r="B120" s="26"/>
      <c r="C120" s="26"/>
      <c r="D120" s="27"/>
      <c r="E120" s="25"/>
      <c r="F120" s="27"/>
      <c r="G120" s="28"/>
    </row>
    <row r="121" customFormat="false" ht="18" hidden="false" customHeight="true" outlineLevel="0" collapsed="false">
      <c r="A121" s="25"/>
      <c r="B121" s="26"/>
      <c r="C121" s="26"/>
      <c r="D121" s="27"/>
      <c r="E121" s="25"/>
      <c r="F121" s="27"/>
      <c r="G121" s="28"/>
    </row>
    <row r="122" customFormat="false" ht="18" hidden="false" customHeight="true" outlineLevel="0" collapsed="false">
      <c r="A122" s="25"/>
      <c r="B122" s="26"/>
      <c r="C122" s="26"/>
      <c r="D122" s="27"/>
      <c r="E122" s="25"/>
      <c r="F122" s="27"/>
      <c r="G122" s="28"/>
    </row>
    <row r="123" customFormat="false" ht="18" hidden="false" customHeight="true" outlineLevel="0" collapsed="false">
      <c r="A123" s="25"/>
      <c r="B123" s="26"/>
      <c r="C123" s="26"/>
      <c r="D123" s="27"/>
      <c r="E123" s="25"/>
      <c r="F123" s="27"/>
      <c r="G123" s="28"/>
    </row>
    <row r="124" customFormat="false" ht="18" hidden="false" customHeight="true" outlineLevel="0" collapsed="false">
      <c r="A124" s="25"/>
      <c r="B124" s="26"/>
      <c r="C124" s="26"/>
      <c r="D124" s="27"/>
      <c r="E124" s="25"/>
      <c r="F124" s="27"/>
      <c r="G124" s="28"/>
    </row>
    <row r="125" customFormat="false" ht="18" hidden="false" customHeight="true" outlineLevel="0" collapsed="false">
      <c r="A125" s="25"/>
      <c r="B125" s="26"/>
      <c r="C125" s="26"/>
      <c r="D125" s="27"/>
      <c r="E125" s="25"/>
      <c r="F125" s="27"/>
      <c r="G125" s="28"/>
    </row>
    <row r="126" customFormat="false" ht="18" hidden="false" customHeight="true" outlineLevel="0" collapsed="false">
      <c r="A126" s="25"/>
      <c r="B126" s="26"/>
      <c r="C126" s="26"/>
      <c r="D126" s="27"/>
      <c r="E126" s="25"/>
      <c r="F126" s="27"/>
      <c r="G126" s="28"/>
    </row>
    <row r="127" customFormat="false" ht="18" hidden="false" customHeight="true" outlineLevel="0" collapsed="false">
      <c r="A127" s="25"/>
      <c r="B127" s="26"/>
      <c r="C127" s="26"/>
      <c r="D127" s="27"/>
      <c r="E127" s="25"/>
      <c r="F127" s="27"/>
      <c r="G127" s="28"/>
    </row>
    <row r="128" customFormat="false" ht="18" hidden="false" customHeight="true" outlineLevel="0" collapsed="false">
      <c r="A128" s="25"/>
      <c r="B128" s="26"/>
      <c r="C128" s="26"/>
      <c r="D128" s="27"/>
      <c r="E128" s="25"/>
      <c r="F128" s="27"/>
      <c r="G128" s="28"/>
    </row>
    <row r="129" customFormat="false" ht="18" hidden="false" customHeight="true" outlineLevel="0" collapsed="false">
      <c r="A129" s="25"/>
      <c r="B129" s="26"/>
      <c r="C129" s="26"/>
      <c r="D129" s="27"/>
      <c r="E129" s="25"/>
      <c r="F129" s="27"/>
      <c r="G129" s="28"/>
    </row>
    <row r="130" customFormat="false" ht="18" hidden="false" customHeight="true" outlineLevel="0" collapsed="false">
      <c r="A130" s="25"/>
      <c r="B130" s="26"/>
      <c r="C130" s="26"/>
      <c r="D130" s="27"/>
      <c r="E130" s="25"/>
      <c r="F130" s="27"/>
      <c r="G130" s="28"/>
    </row>
    <row r="131" customFormat="false" ht="18" hidden="false" customHeight="true" outlineLevel="0" collapsed="false">
      <c r="A131" s="25"/>
      <c r="B131" s="26"/>
      <c r="C131" s="26"/>
      <c r="D131" s="27"/>
      <c r="E131" s="25"/>
      <c r="F131" s="27"/>
      <c r="G131" s="28"/>
    </row>
    <row r="132" customFormat="false" ht="18" hidden="false" customHeight="true" outlineLevel="0" collapsed="false">
      <c r="A132" s="25"/>
      <c r="B132" s="26"/>
      <c r="C132" s="26"/>
      <c r="D132" s="27"/>
      <c r="E132" s="25"/>
      <c r="F132" s="27"/>
      <c r="G132" s="28"/>
    </row>
    <row r="133" customFormat="false" ht="18" hidden="false" customHeight="true" outlineLevel="0" collapsed="false">
      <c r="A133" s="25"/>
      <c r="B133" s="26"/>
      <c r="C133" s="26"/>
      <c r="D133" s="27"/>
      <c r="E133" s="25"/>
      <c r="F133" s="27"/>
      <c r="G133" s="28"/>
    </row>
    <row r="134" customFormat="false" ht="18" hidden="false" customHeight="true" outlineLevel="0" collapsed="false">
      <c r="A134" s="25"/>
      <c r="B134" s="26"/>
      <c r="C134" s="26"/>
      <c r="D134" s="27"/>
      <c r="E134" s="25"/>
      <c r="F134" s="27"/>
      <c r="G134" s="28"/>
    </row>
    <row r="135" customFormat="false" ht="18" hidden="false" customHeight="true" outlineLevel="0" collapsed="false">
      <c r="A135" s="25"/>
      <c r="B135" s="26"/>
      <c r="C135" s="26"/>
      <c r="D135" s="27"/>
      <c r="E135" s="25"/>
      <c r="F135" s="27"/>
      <c r="G135" s="28"/>
    </row>
    <row r="136" customFormat="false" ht="18" hidden="false" customHeight="true" outlineLevel="0" collapsed="false">
      <c r="A136" s="25"/>
      <c r="B136" s="26"/>
      <c r="C136" s="26"/>
      <c r="D136" s="27"/>
      <c r="E136" s="25"/>
      <c r="F136" s="27"/>
      <c r="G136" s="28"/>
    </row>
    <row r="137" customFormat="false" ht="18" hidden="false" customHeight="true" outlineLevel="0" collapsed="false">
      <c r="A137" s="25"/>
      <c r="B137" s="26"/>
      <c r="C137" s="26"/>
      <c r="D137" s="27"/>
      <c r="E137" s="25"/>
      <c r="F137" s="27"/>
      <c r="G137" s="28"/>
    </row>
    <row r="138" customFormat="false" ht="18" hidden="false" customHeight="true" outlineLevel="0" collapsed="false">
      <c r="A138" s="25"/>
      <c r="B138" s="26"/>
      <c r="C138" s="26"/>
      <c r="D138" s="27"/>
      <c r="E138" s="25"/>
      <c r="F138" s="27"/>
      <c r="G138" s="28"/>
    </row>
    <row r="139" customFormat="false" ht="18" hidden="false" customHeight="true" outlineLevel="0" collapsed="false">
      <c r="A139" s="25"/>
      <c r="B139" s="26"/>
      <c r="C139" s="26"/>
      <c r="D139" s="27"/>
      <c r="E139" s="25"/>
      <c r="F139" s="27"/>
      <c r="G139" s="28"/>
    </row>
    <row r="140" customFormat="false" ht="18" hidden="false" customHeight="true" outlineLevel="0" collapsed="false">
      <c r="A140" s="25"/>
      <c r="B140" s="26"/>
      <c r="C140" s="26"/>
      <c r="D140" s="27"/>
      <c r="E140" s="25"/>
      <c r="F140" s="27"/>
      <c r="G140" s="28"/>
    </row>
    <row r="141" customFormat="false" ht="18" hidden="false" customHeight="true" outlineLevel="0" collapsed="false">
      <c r="A141" s="25"/>
      <c r="B141" s="26"/>
      <c r="C141" s="26"/>
      <c r="D141" s="27"/>
      <c r="E141" s="25"/>
      <c r="F141" s="27"/>
      <c r="G141" s="28"/>
    </row>
    <row r="142" customFormat="false" ht="18" hidden="false" customHeight="true" outlineLevel="0" collapsed="false">
      <c r="A142" s="25"/>
      <c r="B142" s="26"/>
      <c r="C142" s="26"/>
      <c r="D142" s="27"/>
      <c r="E142" s="25"/>
      <c r="F142" s="27"/>
      <c r="G142" s="28"/>
    </row>
    <row r="143" customFormat="false" ht="18" hidden="false" customHeight="true" outlineLevel="0" collapsed="false">
      <c r="A143" s="25"/>
      <c r="B143" s="26"/>
      <c r="C143" s="26"/>
      <c r="D143" s="27"/>
      <c r="E143" s="25"/>
      <c r="F143" s="27"/>
      <c r="G143" s="28"/>
    </row>
    <row r="144" customFormat="false" ht="18" hidden="false" customHeight="true" outlineLevel="0" collapsed="false">
      <c r="A144" s="25"/>
      <c r="B144" s="26"/>
      <c r="C144" s="26"/>
      <c r="D144" s="27"/>
      <c r="E144" s="25"/>
      <c r="F144" s="27"/>
      <c r="G144" s="28"/>
    </row>
    <row r="145" customFormat="false" ht="18" hidden="false" customHeight="true" outlineLevel="0" collapsed="false">
      <c r="A145" s="25"/>
      <c r="B145" s="26"/>
      <c r="C145" s="26"/>
      <c r="D145" s="27"/>
      <c r="E145" s="25"/>
      <c r="F145" s="27"/>
      <c r="G145" s="28"/>
    </row>
    <row r="146" customFormat="false" ht="18" hidden="false" customHeight="true" outlineLevel="0" collapsed="false">
      <c r="A146" s="25"/>
      <c r="B146" s="26"/>
      <c r="C146" s="26"/>
      <c r="D146" s="27"/>
      <c r="E146" s="25"/>
      <c r="F146" s="27"/>
      <c r="G146" s="28"/>
    </row>
    <row r="147" customFormat="false" ht="18" hidden="false" customHeight="true" outlineLevel="0" collapsed="false">
      <c r="A147" s="25"/>
      <c r="B147" s="26"/>
      <c r="C147" s="26"/>
      <c r="D147" s="27"/>
      <c r="E147" s="25"/>
      <c r="F147" s="27"/>
      <c r="G147" s="28"/>
    </row>
    <row r="148" customFormat="false" ht="18" hidden="false" customHeight="true" outlineLevel="0" collapsed="false">
      <c r="A148" s="25"/>
      <c r="B148" s="26"/>
      <c r="C148" s="26"/>
      <c r="D148" s="27"/>
      <c r="E148" s="25"/>
      <c r="F148" s="27"/>
      <c r="G148" s="28"/>
    </row>
    <row r="149" customFormat="false" ht="18" hidden="false" customHeight="true" outlineLevel="0" collapsed="false">
      <c r="A149" s="25"/>
      <c r="B149" s="26"/>
      <c r="C149" s="26"/>
      <c r="D149" s="27"/>
      <c r="E149" s="25"/>
      <c r="F149" s="27"/>
      <c r="G149" s="28"/>
    </row>
    <row r="150" customFormat="false" ht="18" hidden="false" customHeight="true" outlineLevel="0" collapsed="false">
      <c r="A150" s="25"/>
      <c r="B150" s="26"/>
      <c r="C150" s="26"/>
      <c r="D150" s="27"/>
      <c r="E150" s="25"/>
      <c r="F150" s="27"/>
      <c r="G150" s="28"/>
    </row>
    <row r="151" customFormat="false" ht="18" hidden="false" customHeight="true" outlineLevel="0" collapsed="false">
      <c r="A151" s="25"/>
      <c r="B151" s="26"/>
      <c r="C151" s="26"/>
      <c r="D151" s="27"/>
      <c r="E151" s="25"/>
      <c r="F151" s="27"/>
      <c r="G151" s="28"/>
    </row>
    <row r="152" customFormat="false" ht="18" hidden="false" customHeight="true" outlineLevel="0" collapsed="false">
      <c r="A152" s="25"/>
      <c r="B152" s="26"/>
      <c r="C152" s="26"/>
      <c r="D152" s="27"/>
      <c r="E152" s="25"/>
      <c r="F152" s="27"/>
      <c r="G152" s="28"/>
    </row>
    <row r="153" customFormat="false" ht="18" hidden="false" customHeight="true" outlineLevel="0" collapsed="false">
      <c r="A153" s="25"/>
      <c r="B153" s="26"/>
      <c r="C153" s="26"/>
      <c r="D153" s="27"/>
      <c r="E153" s="25"/>
      <c r="F153" s="27"/>
      <c r="G153" s="28"/>
    </row>
    <row r="154" customFormat="false" ht="18" hidden="false" customHeight="true" outlineLevel="0" collapsed="false">
      <c r="A154" s="25"/>
      <c r="B154" s="26"/>
      <c r="C154" s="26"/>
      <c r="D154" s="27"/>
      <c r="E154" s="25"/>
      <c r="F154" s="27"/>
      <c r="G154" s="28"/>
    </row>
    <row r="155" customFormat="false" ht="18" hidden="false" customHeight="true" outlineLevel="0" collapsed="false">
      <c r="A155" s="25"/>
      <c r="B155" s="26"/>
      <c r="C155" s="26"/>
      <c r="D155" s="27"/>
      <c r="E155" s="25"/>
      <c r="F155" s="27"/>
      <c r="G155" s="28"/>
    </row>
    <row r="156" customFormat="false" ht="18" hidden="false" customHeight="true" outlineLevel="0" collapsed="false">
      <c r="A156" s="25"/>
      <c r="B156" s="26"/>
      <c r="C156" s="26"/>
      <c r="D156" s="27"/>
      <c r="E156" s="25"/>
      <c r="F156" s="27"/>
      <c r="G156" s="28"/>
    </row>
    <row r="157" customFormat="false" ht="18" hidden="false" customHeight="true" outlineLevel="0" collapsed="false">
      <c r="A157" s="25"/>
      <c r="B157" s="26"/>
      <c r="C157" s="26"/>
      <c r="D157" s="27"/>
      <c r="E157" s="25"/>
      <c r="F157" s="27"/>
      <c r="G157" s="28"/>
    </row>
    <row r="158" customFormat="false" ht="18" hidden="false" customHeight="true" outlineLevel="0" collapsed="false">
      <c r="A158" s="25"/>
      <c r="B158" s="26"/>
      <c r="C158" s="26"/>
      <c r="D158" s="27"/>
      <c r="E158" s="25"/>
      <c r="F158" s="27"/>
      <c r="G158" s="28"/>
    </row>
    <row r="159" customFormat="false" ht="18" hidden="false" customHeight="true" outlineLevel="0" collapsed="false">
      <c r="A159" s="25"/>
      <c r="B159" s="26"/>
      <c r="C159" s="26"/>
      <c r="D159" s="27"/>
      <c r="E159" s="25"/>
      <c r="F159" s="27"/>
      <c r="G159" s="28"/>
    </row>
    <row r="160" customFormat="false" ht="18" hidden="false" customHeight="true" outlineLevel="0" collapsed="false">
      <c r="A160" s="25"/>
      <c r="B160" s="26"/>
      <c r="C160" s="26"/>
      <c r="D160" s="27"/>
      <c r="E160" s="25"/>
      <c r="F160" s="27"/>
      <c r="G160" s="28"/>
    </row>
    <row r="161" customFormat="false" ht="18" hidden="false" customHeight="true" outlineLevel="0" collapsed="false">
      <c r="A161" s="25"/>
      <c r="B161" s="26"/>
      <c r="C161" s="26"/>
      <c r="D161" s="27"/>
      <c r="E161" s="25"/>
      <c r="F161" s="27"/>
      <c r="G161" s="28"/>
    </row>
    <row r="162" customFormat="false" ht="18" hidden="false" customHeight="true" outlineLevel="0" collapsed="false">
      <c r="A162" s="25"/>
      <c r="B162" s="26"/>
      <c r="C162" s="26"/>
      <c r="D162" s="27"/>
      <c r="E162" s="25"/>
      <c r="F162" s="27"/>
      <c r="G162" s="28"/>
    </row>
    <row r="163" customFormat="false" ht="18" hidden="false" customHeight="true" outlineLevel="0" collapsed="false">
      <c r="A163" s="25"/>
      <c r="B163" s="26"/>
      <c r="C163" s="26"/>
      <c r="D163" s="27"/>
      <c r="E163" s="25"/>
      <c r="F163" s="27"/>
      <c r="G163" s="28"/>
    </row>
    <row r="164" customFormat="false" ht="18" hidden="false" customHeight="true" outlineLevel="0" collapsed="false">
      <c r="A164" s="25"/>
      <c r="B164" s="26"/>
      <c r="C164" s="26"/>
      <c r="D164" s="27"/>
      <c r="E164" s="25"/>
      <c r="F164" s="27"/>
      <c r="G164" s="28"/>
    </row>
    <row r="165" customFormat="false" ht="18" hidden="false" customHeight="true" outlineLevel="0" collapsed="false">
      <c r="A165" s="25"/>
      <c r="B165" s="26"/>
      <c r="C165" s="26"/>
      <c r="D165" s="27"/>
      <c r="E165" s="25"/>
      <c r="F165" s="27"/>
      <c r="G165" s="28"/>
    </row>
    <row r="166" customFormat="false" ht="18" hidden="false" customHeight="true" outlineLevel="0" collapsed="false">
      <c r="A166" s="25"/>
      <c r="B166" s="26"/>
      <c r="C166" s="26"/>
      <c r="D166" s="27"/>
      <c r="E166" s="25"/>
      <c r="F166" s="27"/>
      <c r="G166" s="28"/>
    </row>
    <row r="167" customFormat="false" ht="18" hidden="false" customHeight="true" outlineLevel="0" collapsed="false">
      <c r="A167" s="25"/>
      <c r="B167" s="26"/>
      <c r="C167" s="26"/>
      <c r="D167" s="27"/>
      <c r="E167" s="25"/>
      <c r="F167" s="27"/>
      <c r="G167" s="28"/>
    </row>
    <row r="168" customFormat="false" ht="18" hidden="false" customHeight="true" outlineLevel="0" collapsed="false">
      <c r="A168" s="25"/>
      <c r="B168" s="26"/>
      <c r="C168" s="26"/>
      <c r="D168" s="27"/>
      <c r="E168" s="25"/>
      <c r="F168" s="27"/>
      <c r="G168" s="28"/>
    </row>
    <row r="169" customFormat="false" ht="18" hidden="false" customHeight="true" outlineLevel="0" collapsed="false">
      <c r="A169" s="25"/>
      <c r="B169" s="26"/>
      <c r="C169" s="26"/>
      <c r="D169" s="27"/>
      <c r="E169" s="25"/>
      <c r="F169" s="27"/>
      <c r="G169" s="28"/>
    </row>
    <row r="170" customFormat="false" ht="18" hidden="false" customHeight="true" outlineLevel="0" collapsed="false">
      <c r="A170" s="25"/>
      <c r="B170" s="26"/>
      <c r="C170" s="26"/>
      <c r="D170" s="27"/>
      <c r="E170" s="25"/>
      <c r="F170" s="27"/>
      <c r="G170" s="28"/>
    </row>
    <row r="171" customFormat="false" ht="18" hidden="false" customHeight="true" outlineLevel="0" collapsed="false">
      <c r="A171" s="25"/>
      <c r="B171" s="26"/>
      <c r="C171" s="26"/>
      <c r="D171" s="27"/>
      <c r="E171" s="25"/>
      <c r="F171" s="27"/>
      <c r="G171" s="28"/>
    </row>
    <row r="172" customFormat="false" ht="18" hidden="false" customHeight="true" outlineLevel="0" collapsed="false">
      <c r="A172" s="25"/>
      <c r="B172" s="26"/>
      <c r="C172" s="26"/>
      <c r="D172" s="27"/>
      <c r="E172" s="25"/>
      <c r="F172" s="27"/>
      <c r="G172" s="28"/>
    </row>
    <row r="173" customFormat="false" ht="18" hidden="false" customHeight="true" outlineLevel="0" collapsed="false">
      <c r="A173" s="25"/>
      <c r="B173" s="26"/>
      <c r="C173" s="26"/>
      <c r="D173" s="27"/>
      <c r="E173" s="25"/>
      <c r="F173" s="27"/>
      <c r="G173" s="28"/>
    </row>
    <row r="174" customFormat="false" ht="18" hidden="false" customHeight="true" outlineLevel="0" collapsed="false">
      <c r="A174" s="25"/>
      <c r="B174" s="26"/>
      <c r="C174" s="26"/>
      <c r="D174" s="27"/>
      <c r="E174" s="25"/>
      <c r="F174" s="27"/>
      <c r="G174" s="28"/>
    </row>
    <row r="175" customFormat="false" ht="18" hidden="false" customHeight="true" outlineLevel="0" collapsed="false">
      <c r="A175" s="25"/>
      <c r="B175" s="26"/>
      <c r="C175" s="26"/>
      <c r="D175" s="27"/>
      <c r="E175" s="25"/>
      <c r="F175" s="27"/>
      <c r="G175" s="28"/>
    </row>
    <row r="176" customFormat="false" ht="18" hidden="false" customHeight="true" outlineLevel="0" collapsed="false">
      <c r="A176" s="25"/>
      <c r="B176" s="26"/>
      <c r="C176" s="26"/>
      <c r="D176" s="27"/>
      <c r="E176" s="25"/>
      <c r="F176" s="27"/>
      <c r="G176" s="28"/>
    </row>
    <row r="177" customFormat="false" ht="18" hidden="false" customHeight="true" outlineLevel="0" collapsed="false">
      <c r="A177" s="25"/>
      <c r="B177" s="26"/>
      <c r="C177" s="26"/>
      <c r="D177" s="27"/>
      <c r="E177" s="25"/>
      <c r="F177" s="27"/>
      <c r="G177" s="28"/>
    </row>
    <row r="178" customFormat="false" ht="18" hidden="false" customHeight="true" outlineLevel="0" collapsed="false">
      <c r="A178" s="25"/>
      <c r="B178" s="26"/>
      <c r="C178" s="26"/>
      <c r="D178" s="27"/>
      <c r="E178" s="25"/>
      <c r="F178" s="27"/>
      <c r="G178" s="28"/>
    </row>
    <row r="179" customFormat="false" ht="18" hidden="false" customHeight="true" outlineLevel="0" collapsed="false">
      <c r="A179" s="25"/>
      <c r="B179" s="26"/>
      <c r="C179" s="26"/>
      <c r="D179" s="27"/>
      <c r="E179" s="25"/>
      <c r="F179" s="27"/>
      <c r="G179" s="28"/>
    </row>
    <row r="180" customFormat="false" ht="18" hidden="false" customHeight="true" outlineLevel="0" collapsed="false">
      <c r="A180" s="25"/>
      <c r="B180" s="26"/>
      <c r="C180" s="26"/>
      <c r="D180" s="27"/>
      <c r="E180" s="25"/>
      <c r="F180" s="27"/>
      <c r="G180" s="28"/>
    </row>
    <row r="181" customFormat="false" ht="18" hidden="false" customHeight="true" outlineLevel="0" collapsed="false">
      <c r="A181" s="25"/>
      <c r="B181" s="26"/>
      <c r="C181" s="26"/>
      <c r="D181" s="27"/>
      <c r="E181" s="25"/>
      <c r="F181" s="27"/>
      <c r="G181" s="28"/>
    </row>
    <row r="182" customFormat="false" ht="18" hidden="false" customHeight="true" outlineLevel="0" collapsed="false">
      <c r="A182" s="25"/>
      <c r="B182" s="26"/>
      <c r="C182" s="26"/>
      <c r="D182" s="27"/>
      <c r="E182" s="25"/>
      <c r="F182" s="27"/>
      <c r="G182" s="28"/>
    </row>
    <row r="183" customFormat="false" ht="18" hidden="false" customHeight="true" outlineLevel="0" collapsed="false">
      <c r="A183" s="25"/>
      <c r="B183" s="26"/>
      <c r="C183" s="26"/>
      <c r="D183" s="27"/>
      <c r="E183" s="25"/>
      <c r="F183" s="27"/>
      <c r="G183" s="28"/>
    </row>
    <row r="184" customFormat="false" ht="18" hidden="false" customHeight="true" outlineLevel="0" collapsed="false">
      <c r="A184" s="25"/>
      <c r="B184" s="26"/>
      <c r="C184" s="26"/>
      <c r="D184" s="27"/>
      <c r="E184" s="25"/>
      <c r="F184" s="27"/>
      <c r="G184" s="28"/>
    </row>
    <row r="185" customFormat="false" ht="18" hidden="false" customHeight="true" outlineLevel="0" collapsed="false">
      <c r="A185" s="25"/>
      <c r="B185" s="26"/>
      <c r="C185" s="26"/>
      <c r="D185" s="27"/>
      <c r="E185" s="25"/>
      <c r="F185" s="27"/>
      <c r="G185" s="28"/>
    </row>
    <row r="186" customFormat="false" ht="18" hidden="false" customHeight="true" outlineLevel="0" collapsed="false">
      <c r="A186" s="25"/>
      <c r="B186" s="26"/>
      <c r="C186" s="26"/>
      <c r="D186" s="27"/>
      <c r="E186" s="25"/>
      <c r="F186" s="27"/>
      <c r="G186" s="28"/>
    </row>
    <row r="187" customFormat="false" ht="18" hidden="false" customHeight="true" outlineLevel="0" collapsed="false">
      <c r="A187" s="25"/>
      <c r="B187" s="26"/>
      <c r="C187" s="26"/>
      <c r="D187" s="27"/>
      <c r="E187" s="25"/>
      <c r="F187" s="27"/>
      <c r="G187" s="28"/>
    </row>
    <row r="188" customFormat="false" ht="18" hidden="false" customHeight="true" outlineLevel="0" collapsed="false">
      <c r="A188" s="25"/>
      <c r="B188" s="26"/>
      <c r="C188" s="26"/>
      <c r="D188" s="27"/>
      <c r="E188" s="25"/>
      <c r="F188" s="27"/>
      <c r="G188" s="28"/>
    </row>
    <row r="189" customFormat="false" ht="18" hidden="false" customHeight="true" outlineLevel="0" collapsed="false">
      <c r="A189" s="25"/>
      <c r="B189" s="26"/>
      <c r="C189" s="26"/>
      <c r="D189" s="27"/>
      <c r="E189" s="25"/>
      <c r="F189" s="27"/>
      <c r="G189" s="28"/>
    </row>
    <row r="190" customFormat="false" ht="18" hidden="false" customHeight="true" outlineLevel="0" collapsed="false">
      <c r="A190" s="25"/>
      <c r="B190" s="26"/>
      <c r="C190" s="26"/>
      <c r="D190" s="27"/>
      <c r="E190" s="25"/>
      <c r="F190" s="27"/>
      <c r="G190" s="28"/>
    </row>
    <row r="191" customFormat="false" ht="18" hidden="false" customHeight="true" outlineLevel="0" collapsed="false">
      <c r="A191" s="25"/>
      <c r="B191" s="26"/>
      <c r="C191" s="26"/>
      <c r="D191" s="27"/>
      <c r="E191" s="25"/>
      <c r="F191" s="27"/>
      <c r="G191" s="28"/>
    </row>
    <row r="192" customFormat="false" ht="18" hidden="false" customHeight="true" outlineLevel="0" collapsed="false">
      <c r="A192" s="25"/>
      <c r="B192" s="26"/>
      <c r="C192" s="26"/>
      <c r="D192" s="27"/>
      <c r="E192" s="25"/>
      <c r="F192" s="27"/>
      <c r="G192" s="28"/>
    </row>
    <row r="193" customFormat="false" ht="18" hidden="false" customHeight="true" outlineLevel="0" collapsed="false">
      <c r="A193" s="25"/>
      <c r="B193" s="26"/>
      <c r="C193" s="26"/>
      <c r="D193" s="27"/>
      <c r="E193" s="25"/>
      <c r="F193" s="27"/>
      <c r="G193" s="28"/>
    </row>
    <row r="194" customFormat="false" ht="18" hidden="false" customHeight="true" outlineLevel="0" collapsed="false">
      <c r="A194" s="25"/>
      <c r="B194" s="26"/>
      <c r="C194" s="26"/>
      <c r="D194" s="27"/>
      <c r="E194" s="25"/>
      <c r="F194" s="27"/>
      <c r="G194" s="28"/>
    </row>
    <row r="195" customFormat="false" ht="18" hidden="false" customHeight="true" outlineLevel="0" collapsed="false">
      <c r="A195" s="25"/>
      <c r="B195" s="26"/>
      <c r="C195" s="26"/>
      <c r="D195" s="27"/>
      <c r="E195" s="25"/>
      <c r="F195" s="27"/>
      <c r="G195" s="28"/>
    </row>
    <row r="196" customFormat="false" ht="18" hidden="false" customHeight="true" outlineLevel="0" collapsed="false">
      <c r="A196" s="25"/>
      <c r="B196" s="26"/>
      <c r="C196" s="26"/>
      <c r="D196" s="27"/>
      <c r="E196" s="25"/>
      <c r="F196" s="27"/>
      <c r="G196" s="28"/>
    </row>
    <row r="197" customFormat="false" ht="18" hidden="false" customHeight="true" outlineLevel="0" collapsed="false">
      <c r="A197" s="25"/>
      <c r="B197" s="26"/>
      <c r="C197" s="26"/>
      <c r="D197" s="27"/>
      <c r="E197" s="25"/>
      <c r="F197" s="27"/>
      <c r="G197" s="28"/>
    </row>
    <row r="198" customFormat="false" ht="18" hidden="false" customHeight="true" outlineLevel="0" collapsed="false">
      <c r="A198" s="25"/>
      <c r="B198" s="26"/>
      <c r="C198" s="26"/>
      <c r="D198" s="27"/>
      <c r="E198" s="25"/>
      <c r="F198" s="27"/>
      <c r="G198" s="28"/>
    </row>
    <row r="199" customFormat="false" ht="18" hidden="false" customHeight="true" outlineLevel="0" collapsed="false">
      <c r="A199" s="25"/>
      <c r="B199" s="26"/>
      <c r="C199" s="26"/>
      <c r="D199" s="27"/>
      <c r="E199" s="25"/>
      <c r="F199" s="27"/>
      <c r="G199" s="28"/>
    </row>
    <row r="200" customFormat="false" ht="18" hidden="false" customHeight="true" outlineLevel="0" collapsed="false">
      <c r="A200" s="25"/>
      <c r="B200" s="26"/>
      <c r="C200" s="26"/>
      <c r="D200" s="27"/>
      <c r="E200" s="25"/>
      <c r="F200" s="27"/>
      <c r="G200" s="28"/>
    </row>
    <row r="201" customFormat="false" ht="18" hidden="false" customHeight="true" outlineLevel="0" collapsed="false">
      <c r="A201" s="25"/>
      <c r="B201" s="26"/>
      <c r="C201" s="26"/>
      <c r="D201" s="27"/>
      <c r="E201" s="25"/>
      <c r="F201" s="27"/>
      <c r="G201" s="28"/>
    </row>
    <row r="202" customFormat="false" ht="18" hidden="false" customHeight="true" outlineLevel="0" collapsed="false">
      <c r="A202" s="25"/>
      <c r="B202" s="26"/>
      <c r="C202" s="26"/>
      <c r="D202" s="27"/>
      <c r="E202" s="25"/>
      <c r="F202" s="27"/>
      <c r="G202" s="28"/>
    </row>
  </sheetData>
  <dataValidations count="2">
    <dataValidation allowBlank="true" errorStyle="stop" operator="between" showDropDown="false" showErrorMessage="false" showInputMessage="false" sqref="E3:E202" type="list">
      <formula1>Parâmetros!$D$15:$D$17</formula1>
      <formula2>0</formula2>
    </dataValidation>
    <dataValidation allowBlank="true" error="Escolha uma O.S. cadastrada na aba «Ordens»." errorStyle="stop" errorTitle="O.S. não cadastrada" operator="between" showDropDown="false" showErrorMessage="false" showInputMessage="false" sqref="A3:A202" type="list">
      <formula1>OSs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Controle de O.S., horas e custos · Andonize&amp;R&amp;8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N4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42"/>
    <col collapsed="false" customWidth="true" hidden="false" outlineLevel="0" max="3" min="3" style="0" width="20"/>
    <col collapsed="false" customWidth="true" hidden="false" outlineLevel="0" max="4" min="4" style="0" width="13"/>
    <col collapsed="false" customWidth="true" hidden="false" outlineLevel="0" max="7" min="5" style="0" width="11"/>
    <col collapsed="false" customWidth="true" hidden="false" outlineLevel="0" max="8" min="8" style="0" width="14"/>
    <col collapsed="false" customWidth="true" hidden="false" outlineLevel="0" max="9" min="9" style="0" width="15"/>
    <col collapsed="false" customWidth="true" hidden="false" outlineLevel="0" max="11" min="10" style="0" width="14"/>
    <col collapsed="false" customWidth="true" hidden="false" outlineLevel="0" max="12" min="12" style="0" width="10"/>
    <col collapsed="false" customWidth="true" hidden="false" outlineLevel="0" max="13" min="13" style="0" width="15"/>
    <col collapsed="false" customWidth="true" hidden="false" outlineLevel="0" max="14" min="14" style="0" width="16"/>
  </cols>
  <sheetData>
    <row r="1" customFormat="false" ht="17.35" hidden="false" customHeight="false" outlineLevel="0" collapsed="false">
      <c r="A1" s="13" t="s">
        <v>149</v>
      </c>
      <c r="C1" s="24" t="s">
        <v>150</v>
      </c>
    </row>
    <row r="2" customFormat="false" ht="31.5" hidden="false" customHeight="true" outlineLevel="0" collapsed="false">
      <c r="A2" s="22" t="s">
        <v>96</v>
      </c>
      <c r="B2" s="22" t="s">
        <v>151</v>
      </c>
      <c r="C2" s="22" t="s">
        <v>124</v>
      </c>
      <c r="D2" s="22" t="s">
        <v>152</v>
      </c>
      <c r="E2" s="22" t="s">
        <v>153</v>
      </c>
      <c r="F2" s="22" t="s">
        <v>154</v>
      </c>
      <c r="G2" s="22" t="s">
        <v>155</v>
      </c>
      <c r="H2" s="22" t="s">
        <v>156</v>
      </c>
      <c r="I2" s="22" t="s">
        <v>157</v>
      </c>
      <c r="J2" s="22" t="s">
        <v>22</v>
      </c>
      <c r="K2" s="22" t="s">
        <v>158</v>
      </c>
      <c r="L2" s="22" t="s">
        <v>159</v>
      </c>
      <c r="M2" s="22" t="s">
        <v>160</v>
      </c>
      <c r="N2" s="22" t="s">
        <v>28</v>
      </c>
    </row>
    <row r="3" customFormat="false" ht="18" hidden="false" customHeight="true" outlineLevel="0" collapsed="false">
      <c r="A3" s="25" t="s">
        <v>106</v>
      </c>
      <c r="B3" s="26" t="s">
        <v>128</v>
      </c>
      <c r="C3" s="26" t="s">
        <v>129</v>
      </c>
      <c r="D3" s="27" t="n">
        <f aca="false">INT(Parâmetros!$C$4)-58</f>
        <v>46176</v>
      </c>
      <c r="E3" s="32" t="n">
        <v>0.333333333333333</v>
      </c>
      <c r="F3" s="32" t="n">
        <v>0.708333333333333</v>
      </c>
      <c r="G3" s="33" t="n">
        <v>2</v>
      </c>
      <c r="H3" s="34" t="n">
        <f aca="false">IF($A3="","",IF($F3&lt;=$E3,0,($F3-$E3)*24))</f>
        <v>9</v>
      </c>
      <c r="I3" s="34" t="n">
        <f aca="false">IF($A3="","",ROUND($H3*60,0)/60)</f>
        <v>9</v>
      </c>
      <c r="J3" s="34" t="n">
        <f aca="false">IF($A3="","",$I3*$G3)</f>
        <v>18</v>
      </c>
      <c r="K3" s="31" t="str">
        <f aca="false">IF($A3="","",IF(WEEKDAY($D3,2)=6,"Sábado",IF(WEEKDAY($D3,2)=7,"Domingo","Dia útil")))</f>
        <v>Dia útil</v>
      </c>
      <c r="L3" s="34" t="n">
        <f aca="false">IF($A3="","",IF($K3="Sábado",Parâmetros!$C$6,IF($K3="Domingo",Parâmetros!$C$7,1)))</f>
        <v>1</v>
      </c>
      <c r="M3" s="30" t="n">
        <f aca="false">IF($A3="","",IFERROR(INDEX(Ordens!$I$3:$I$42,MATCH($A3,Ordens!$A$3:$A$42,0)),Parâmetros!$C$5))</f>
        <v>95</v>
      </c>
      <c r="N3" s="30" t="n">
        <f aca="false">IF($A3="","",$J3*$L3*$M3)</f>
        <v>1710</v>
      </c>
    </row>
    <row r="4" customFormat="false" ht="18" hidden="false" customHeight="true" outlineLevel="0" collapsed="false">
      <c r="A4" s="25" t="s">
        <v>106</v>
      </c>
      <c r="B4" s="26" t="s">
        <v>128</v>
      </c>
      <c r="C4" s="26" t="s">
        <v>129</v>
      </c>
      <c r="D4" s="27" t="n">
        <f aca="false">INT(Parâmetros!$C$4)-57</f>
        <v>46177</v>
      </c>
      <c r="E4" s="32" t="n">
        <v>0.333333333333333</v>
      </c>
      <c r="F4" s="32" t="n">
        <v>0.6875</v>
      </c>
      <c r="G4" s="33" t="n">
        <v>2</v>
      </c>
      <c r="H4" s="34" t="n">
        <f aca="false">IF($A4="","",IF($F4&lt;=$E4,0,($F4-$E4)*24))</f>
        <v>8.5</v>
      </c>
      <c r="I4" s="34" t="n">
        <f aca="false">IF($A4="","",ROUND($H4*60,0)/60)</f>
        <v>8.5</v>
      </c>
      <c r="J4" s="34" t="n">
        <f aca="false">IF($A4="","",$I4*$G4)</f>
        <v>17</v>
      </c>
      <c r="K4" s="31" t="str">
        <f aca="false">IF($A4="","",IF(WEEKDAY($D4,2)=6,"Sábado",IF(WEEKDAY($D4,2)=7,"Domingo","Dia útil")))</f>
        <v>Dia útil</v>
      </c>
      <c r="L4" s="34" t="n">
        <f aca="false">IF($A4="","",IF($K4="Sábado",Parâmetros!$C$6,IF($K4="Domingo",Parâmetros!$C$7,1)))</f>
        <v>1</v>
      </c>
      <c r="M4" s="30" t="n">
        <f aca="false">IF($A4="","",IFERROR(INDEX(Ordens!$I$3:$I$42,MATCH($A4,Ordens!$A$3:$A$42,0)),Parâmetros!$C$5))</f>
        <v>95</v>
      </c>
      <c r="N4" s="30" t="n">
        <f aca="false">IF($A4="","",$J4*$L4*$M4)</f>
        <v>1615</v>
      </c>
    </row>
    <row r="5" customFormat="false" ht="18" hidden="false" customHeight="true" outlineLevel="0" collapsed="false">
      <c r="A5" s="25" t="s">
        <v>106</v>
      </c>
      <c r="B5" s="26" t="s">
        <v>130</v>
      </c>
      <c r="C5" s="26" t="s">
        <v>129</v>
      </c>
      <c r="D5" s="27" t="n">
        <f aca="false">INT(Parâmetros!$C$4)-55</f>
        <v>46179</v>
      </c>
      <c r="E5" s="32" t="n">
        <v>0.3125</v>
      </c>
      <c r="F5" s="32" t="n">
        <v>0.708333333333333</v>
      </c>
      <c r="G5" s="33" t="n">
        <v>2</v>
      </c>
      <c r="H5" s="34" t="n">
        <f aca="false">IF($A5="","",IF($F5&lt;=$E5,0,($F5-$E5)*24))</f>
        <v>9.5</v>
      </c>
      <c r="I5" s="34" t="n">
        <f aca="false">IF($A5="","",ROUND($H5*60,0)/60)</f>
        <v>9.5</v>
      </c>
      <c r="J5" s="34" t="n">
        <f aca="false">IF($A5="","",$I5*$G5)</f>
        <v>19</v>
      </c>
      <c r="K5" s="31" t="str">
        <f aca="false">IF($A5="","",IF(WEEKDAY($D5,2)=6,"Sábado",IF(WEEKDAY($D5,2)=7,"Domingo","Dia útil")))</f>
        <v>Sábado</v>
      </c>
      <c r="L5" s="34" t="n">
        <f aca="false">IF($A5="","",IF($K5="Sábado",Parâmetros!$C$6,IF($K5="Domingo",Parâmetros!$C$7,1)))</f>
        <v>1.5</v>
      </c>
      <c r="M5" s="30" t="n">
        <f aca="false">IF($A5="","",IFERROR(INDEX(Ordens!$I$3:$I$42,MATCH($A5,Ordens!$A$3:$A$42,0)),Parâmetros!$C$5))</f>
        <v>95</v>
      </c>
      <c r="N5" s="30" t="n">
        <f aca="false">IF($A5="","",$J5*$L5*$M5)</f>
        <v>2707.5</v>
      </c>
    </row>
    <row r="6" customFormat="false" ht="18" hidden="false" customHeight="true" outlineLevel="0" collapsed="false">
      <c r="A6" s="25" t="s">
        <v>106</v>
      </c>
      <c r="B6" s="26" t="s">
        <v>130</v>
      </c>
      <c r="C6" s="26" t="s">
        <v>129</v>
      </c>
      <c r="D6" s="27" t="n">
        <f aca="false">INT(Parâmetros!$C$4)-54</f>
        <v>46180</v>
      </c>
      <c r="E6" s="32" t="n">
        <v>0.333333333333333</v>
      </c>
      <c r="F6" s="32" t="n">
        <v>0.5</v>
      </c>
      <c r="G6" s="33" t="n">
        <v>2</v>
      </c>
      <c r="H6" s="34" t="n">
        <f aca="false">IF($A6="","",IF($F6&lt;=$E6,0,($F6-$E6)*24))</f>
        <v>4</v>
      </c>
      <c r="I6" s="34" t="n">
        <f aca="false">IF($A6="","",ROUND($H6*60,0)/60)</f>
        <v>4</v>
      </c>
      <c r="J6" s="34" t="n">
        <f aca="false">IF($A6="","",$I6*$G6)</f>
        <v>8</v>
      </c>
      <c r="K6" s="31" t="str">
        <f aca="false">IF($A6="","",IF(WEEKDAY($D6,2)=6,"Sábado",IF(WEEKDAY($D6,2)=7,"Domingo","Dia útil")))</f>
        <v>Domingo</v>
      </c>
      <c r="L6" s="34" t="n">
        <f aca="false">IF($A6="","",IF($K6="Sábado",Parâmetros!$C$6,IF($K6="Domingo",Parâmetros!$C$7,1)))</f>
        <v>2</v>
      </c>
      <c r="M6" s="30" t="n">
        <f aca="false">IF($A6="","",IFERROR(INDEX(Ordens!$I$3:$I$42,MATCH($A6,Ordens!$A$3:$A$42,0)),Parâmetros!$C$5))</f>
        <v>95</v>
      </c>
      <c r="N6" s="30" t="n">
        <f aca="false">IF($A6="","",$J6*$L6*$M6)</f>
        <v>1520</v>
      </c>
    </row>
    <row r="7" customFormat="false" ht="18" hidden="false" customHeight="true" outlineLevel="0" collapsed="false">
      <c r="A7" s="25" t="s">
        <v>106</v>
      </c>
      <c r="B7" s="26" t="s">
        <v>131</v>
      </c>
      <c r="C7" s="26" t="s">
        <v>132</v>
      </c>
      <c r="D7" s="27" t="n">
        <f aca="false">INT(Parâmetros!$C$4)-50</f>
        <v>46184</v>
      </c>
      <c r="E7" s="32" t="n">
        <v>0.333333333333333</v>
      </c>
      <c r="F7" s="32" t="n">
        <v>0.75</v>
      </c>
      <c r="G7" s="33" t="n">
        <v>3</v>
      </c>
      <c r="H7" s="34" t="n">
        <f aca="false">IF($A7="","",IF($F7&lt;=$E7,0,($F7-$E7)*24))</f>
        <v>10</v>
      </c>
      <c r="I7" s="34" t="n">
        <f aca="false">IF($A7="","",ROUND($H7*60,0)/60)</f>
        <v>10</v>
      </c>
      <c r="J7" s="34" t="n">
        <f aca="false">IF($A7="","",$I7*$G7)</f>
        <v>30</v>
      </c>
      <c r="K7" s="31" t="str">
        <f aca="false">IF($A7="","",IF(WEEKDAY($D7,2)=6,"Sábado",IF(WEEKDAY($D7,2)=7,"Domingo","Dia útil")))</f>
        <v>Dia útil</v>
      </c>
      <c r="L7" s="34" t="n">
        <f aca="false">IF($A7="","",IF($K7="Sábado",Parâmetros!$C$6,IF($K7="Domingo",Parâmetros!$C$7,1)))</f>
        <v>1</v>
      </c>
      <c r="M7" s="30" t="n">
        <f aca="false">IF($A7="","",IFERROR(INDEX(Ordens!$I$3:$I$42,MATCH($A7,Ordens!$A$3:$A$42,0)),Parâmetros!$C$5))</f>
        <v>95</v>
      </c>
      <c r="N7" s="30" t="n">
        <f aca="false">IF($A7="","",$J7*$L7*$M7)</f>
        <v>2850</v>
      </c>
    </row>
    <row r="8" customFormat="false" ht="18" hidden="false" customHeight="true" outlineLevel="0" collapsed="false">
      <c r="A8" s="25" t="s">
        <v>106</v>
      </c>
      <c r="B8" s="26" t="s">
        <v>131</v>
      </c>
      <c r="C8" s="26" t="s">
        <v>132</v>
      </c>
      <c r="D8" s="27" t="n">
        <f aca="false">INT(Parâmetros!$C$4)-49</f>
        <v>46185</v>
      </c>
      <c r="E8" s="32" t="n">
        <v>0.333333333333333</v>
      </c>
      <c r="F8" s="32" t="n">
        <v>0.583333333333333</v>
      </c>
      <c r="G8" s="33" t="n">
        <v>3</v>
      </c>
      <c r="H8" s="34" t="n">
        <f aca="false">IF($A8="","",IF($F8&lt;=$E8,0,($F8-$E8)*24))</f>
        <v>6</v>
      </c>
      <c r="I8" s="34" t="n">
        <f aca="false">IF($A8="","",ROUND($H8*60,0)/60)</f>
        <v>6</v>
      </c>
      <c r="J8" s="34" t="n">
        <f aca="false">IF($A8="","",$I8*$G8)</f>
        <v>18</v>
      </c>
      <c r="K8" s="31" t="str">
        <f aca="false">IF($A8="","",IF(WEEKDAY($D8,2)=6,"Sábado",IF(WEEKDAY($D8,2)=7,"Domingo","Dia útil")))</f>
        <v>Dia útil</v>
      </c>
      <c r="L8" s="34" t="n">
        <f aca="false">IF($A8="","",IF($K8="Sábado",Parâmetros!$C$6,IF($K8="Domingo",Parâmetros!$C$7,1)))</f>
        <v>1</v>
      </c>
      <c r="M8" s="30" t="n">
        <f aca="false">IF($A8="","",IFERROR(INDEX(Ordens!$I$3:$I$42,MATCH($A8,Ordens!$A$3:$A$42,0)),Parâmetros!$C$5))</f>
        <v>95</v>
      </c>
      <c r="N8" s="30" t="n">
        <f aca="false">IF($A8="","",$J8*$L8*$M8)</f>
        <v>1710</v>
      </c>
    </row>
    <row r="9" customFormat="false" ht="18" hidden="false" customHeight="true" outlineLevel="0" collapsed="false">
      <c r="A9" s="25" t="s">
        <v>106</v>
      </c>
      <c r="B9" s="26" t="s">
        <v>133</v>
      </c>
      <c r="C9" s="26" t="s">
        <v>132</v>
      </c>
      <c r="D9" s="27" t="n">
        <f aca="false">INT(Parâmetros!$C$4)-45</f>
        <v>46189</v>
      </c>
      <c r="E9" s="32" t="n">
        <v>0.375</v>
      </c>
      <c r="F9" s="32" t="n">
        <v>0.75</v>
      </c>
      <c r="G9" s="33" t="n">
        <v>1</v>
      </c>
      <c r="H9" s="34" t="n">
        <f aca="false">IF($A9="","",IF($F9&lt;=$E9,0,($F9-$E9)*24))</f>
        <v>9</v>
      </c>
      <c r="I9" s="34" t="n">
        <f aca="false">IF($A9="","",ROUND($H9*60,0)/60)</f>
        <v>9</v>
      </c>
      <c r="J9" s="34" t="n">
        <f aca="false">IF($A9="","",$I9*$G9)</f>
        <v>9</v>
      </c>
      <c r="K9" s="31" t="str">
        <f aca="false">IF($A9="","",IF(WEEKDAY($D9,2)=6,"Sábado",IF(WEEKDAY($D9,2)=7,"Domingo","Dia útil")))</f>
        <v>Dia útil</v>
      </c>
      <c r="L9" s="34" t="n">
        <f aca="false">IF($A9="","",IF($K9="Sábado",Parâmetros!$C$6,IF($K9="Domingo",Parâmetros!$C$7,1)))</f>
        <v>1</v>
      </c>
      <c r="M9" s="30" t="n">
        <f aca="false">IF($A9="","",IFERROR(INDEX(Ordens!$I$3:$I$42,MATCH($A9,Ordens!$A$3:$A$42,0)),Parâmetros!$C$5))</f>
        <v>95</v>
      </c>
      <c r="N9" s="30" t="n">
        <f aca="false">IF($A9="","",$J9*$L9*$M9)</f>
        <v>855</v>
      </c>
    </row>
    <row r="10" customFormat="false" ht="18" hidden="false" customHeight="true" outlineLevel="0" collapsed="false">
      <c r="A10" s="25" t="s">
        <v>106</v>
      </c>
      <c r="B10" s="26" t="s">
        <v>133</v>
      </c>
      <c r="C10" s="26" t="s">
        <v>132</v>
      </c>
      <c r="D10" s="27" t="n">
        <f aca="false">INT(Parâmetros!$C$4)-44</f>
        <v>46190</v>
      </c>
      <c r="E10" s="32" t="n">
        <v>0.375</v>
      </c>
      <c r="F10" s="32" t="n">
        <v>0.5625</v>
      </c>
      <c r="G10" s="33" t="n">
        <v>1</v>
      </c>
      <c r="H10" s="34" t="n">
        <f aca="false">IF($A10="","",IF($F10&lt;=$E10,0,($F10-$E10)*24))</f>
        <v>4.5</v>
      </c>
      <c r="I10" s="34" t="n">
        <f aca="false">IF($A10="","",ROUND($H10*60,0)/60)</f>
        <v>4.5</v>
      </c>
      <c r="J10" s="34" t="n">
        <f aca="false">IF($A10="","",$I10*$G10)</f>
        <v>4.5</v>
      </c>
      <c r="K10" s="31" t="str">
        <f aca="false">IF($A10="","",IF(WEEKDAY($D10,2)=6,"Sábado",IF(WEEKDAY($D10,2)=7,"Domingo","Dia útil")))</f>
        <v>Dia útil</v>
      </c>
      <c r="L10" s="34" t="n">
        <f aca="false">IF($A10="","",IF($K10="Sábado",Parâmetros!$C$6,IF($K10="Domingo",Parâmetros!$C$7,1)))</f>
        <v>1</v>
      </c>
      <c r="M10" s="30" t="n">
        <f aca="false">IF($A10="","",IFERROR(INDEX(Ordens!$I$3:$I$42,MATCH($A10,Ordens!$A$3:$A$42,0)),Parâmetros!$C$5))</f>
        <v>95</v>
      </c>
      <c r="N10" s="30" t="n">
        <f aca="false">IF($A10="","",$J10*$L10*$M10)</f>
        <v>427.5</v>
      </c>
    </row>
    <row r="11" customFormat="false" ht="18" hidden="false" customHeight="true" outlineLevel="0" collapsed="false">
      <c r="A11" s="25" t="s">
        <v>109</v>
      </c>
      <c r="B11" s="26" t="s">
        <v>134</v>
      </c>
      <c r="C11" s="26" t="s">
        <v>132</v>
      </c>
      <c r="D11" s="27" t="n">
        <f aca="false">INT(Parâmetros!$C$4)-30</f>
        <v>46204</v>
      </c>
      <c r="E11" s="32" t="n">
        <v>0.333333333333333</v>
      </c>
      <c r="F11" s="32" t="n">
        <v>0.708333333333333</v>
      </c>
      <c r="G11" s="33" t="n">
        <v>2</v>
      </c>
      <c r="H11" s="34" t="n">
        <f aca="false">IF($A11="","",IF($F11&lt;=$E11,0,($F11-$E11)*24))</f>
        <v>9</v>
      </c>
      <c r="I11" s="34" t="n">
        <f aca="false">IF($A11="","",ROUND($H11*60,0)/60)</f>
        <v>9</v>
      </c>
      <c r="J11" s="34" t="n">
        <f aca="false">IF($A11="","",$I11*$G11)</f>
        <v>18</v>
      </c>
      <c r="K11" s="31" t="str">
        <f aca="false">IF($A11="","",IF(WEEKDAY($D11,2)=6,"Sábado",IF(WEEKDAY($D11,2)=7,"Domingo","Dia útil")))</f>
        <v>Dia útil</v>
      </c>
      <c r="L11" s="34" t="n">
        <f aca="false">IF($A11="","",IF($K11="Sábado",Parâmetros!$C$6,IF($K11="Domingo",Parâmetros!$C$7,1)))</f>
        <v>1</v>
      </c>
      <c r="M11" s="30" t="n">
        <f aca="false">IF($A11="","",IFERROR(INDEX(Ordens!$I$3:$I$42,MATCH($A11,Ordens!$A$3:$A$42,0)),Parâmetros!$C$5))</f>
        <v>95</v>
      </c>
      <c r="N11" s="30" t="n">
        <f aca="false">IF($A11="","",$J11*$L11*$M11)</f>
        <v>1710</v>
      </c>
    </row>
    <row r="12" customFormat="false" ht="18" hidden="false" customHeight="true" outlineLevel="0" collapsed="false">
      <c r="A12" s="25" t="s">
        <v>109</v>
      </c>
      <c r="B12" s="26" t="s">
        <v>134</v>
      </c>
      <c r="C12" s="26" t="s">
        <v>132</v>
      </c>
      <c r="D12" s="27" t="n">
        <f aca="false">INT(Parâmetros!$C$4)-29</f>
        <v>46205</v>
      </c>
      <c r="E12" s="32" t="n">
        <v>0.333333333333333</v>
      </c>
      <c r="F12" s="32" t="n">
        <v>0.708333333333333</v>
      </c>
      <c r="G12" s="33" t="n">
        <v>2</v>
      </c>
      <c r="H12" s="34" t="n">
        <f aca="false">IF($A12="","",IF($F12&lt;=$E12,0,($F12-$E12)*24))</f>
        <v>9</v>
      </c>
      <c r="I12" s="34" t="n">
        <f aca="false">IF($A12="","",ROUND($H12*60,0)/60)</f>
        <v>9</v>
      </c>
      <c r="J12" s="34" t="n">
        <f aca="false">IF($A12="","",$I12*$G12)</f>
        <v>18</v>
      </c>
      <c r="K12" s="31" t="str">
        <f aca="false">IF($A12="","",IF(WEEKDAY($D12,2)=6,"Sábado",IF(WEEKDAY($D12,2)=7,"Domingo","Dia útil")))</f>
        <v>Dia útil</v>
      </c>
      <c r="L12" s="34" t="n">
        <f aca="false">IF($A12="","",IF($K12="Sábado",Parâmetros!$C$6,IF($K12="Domingo",Parâmetros!$C$7,1)))</f>
        <v>1</v>
      </c>
      <c r="M12" s="30" t="n">
        <f aca="false">IF($A12="","",IFERROR(INDEX(Ordens!$I$3:$I$42,MATCH($A12,Ordens!$A$3:$A$42,0)),Parâmetros!$C$5))</f>
        <v>95</v>
      </c>
      <c r="N12" s="30" t="n">
        <f aca="false">IF($A12="","",$J12*$L12*$M12)</f>
        <v>1710</v>
      </c>
    </row>
    <row r="13" customFormat="false" ht="18" hidden="false" customHeight="true" outlineLevel="0" collapsed="false">
      <c r="A13" s="25" t="s">
        <v>109</v>
      </c>
      <c r="B13" s="26" t="s">
        <v>134</v>
      </c>
      <c r="C13" s="26" t="s">
        <v>132</v>
      </c>
      <c r="D13" s="27" t="n">
        <f aca="false">INT(Parâmetros!$C$4)-28</f>
        <v>46206</v>
      </c>
      <c r="E13" s="32" t="n">
        <v>0.333333333333333</v>
      </c>
      <c r="F13" s="32" t="n">
        <v>0.520833333333333</v>
      </c>
      <c r="G13" s="33" t="n">
        <v>2</v>
      </c>
      <c r="H13" s="34" t="n">
        <f aca="false">IF($A13="","",IF($F13&lt;=$E13,0,($F13-$E13)*24))</f>
        <v>4.5</v>
      </c>
      <c r="I13" s="34" t="n">
        <f aca="false">IF($A13="","",ROUND($H13*60,0)/60)</f>
        <v>4.5</v>
      </c>
      <c r="J13" s="34" t="n">
        <f aca="false">IF($A13="","",$I13*$G13)</f>
        <v>9</v>
      </c>
      <c r="K13" s="31" t="str">
        <f aca="false">IF($A13="","",IF(WEEKDAY($D13,2)=6,"Sábado",IF(WEEKDAY($D13,2)=7,"Domingo","Dia útil")))</f>
        <v>Dia útil</v>
      </c>
      <c r="L13" s="34" t="n">
        <f aca="false">IF($A13="","",IF($K13="Sábado",Parâmetros!$C$6,IF($K13="Domingo",Parâmetros!$C$7,1)))</f>
        <v>1</v>
      </c>
      <c r="M13" s="30" t="n">
        <f aca="false">IF($A13="","",IFERROR(INDEX(Ordens!$I$3:$I$42,MATCH($A13,Ordens!$A$3:$A$42,0)),Parâmetros!$C$5))</f>
        <v>95</v>
      </c>
      <c r="N13" s="30" t="n">
        <f aca="false">IF($A13="","",$J13*$L13*$M13)</f>
        <v>855</v>
      </c>
    </row>
    <row r="14" customFormat="false" ht="18" hidden="false" customHeight="true" outlineLevel="0" collapsed="false">
      <c r="A14" s="25" t="s">
        <v>109</v>
      </c>
      <c r="B14" s="26" t="s">
        <v>135</v>
      </c>
      <c r="C14" s="26" t="s">
        <v>132</v>
      </c>
      <c r="D14" s="27" t="n">
        <f aca="false">INT(Parâmetros!$C$4)-26</f>
        <v>46208</v>
      </c>
      <c r="E14" s="32" t="n">
        <v>0.333333333333333</v>
      </c>
      <c r="F14" s="32" t="n">
        <v>0.666666666666667</v>
      </c>
      <c r="G14" s="33" t="n">
        <v>2</v>
      </c>
      <c r="H14" s="34" t="n">
        <f aca="false">IF($A14="","",IF($F14&lt;=$E14,0,($F14-$E14)*24))</f>
        <v>8</v>
      </c>
      <c r="I14" s="34" t="n">
        <f aca="false">IF($A14="","",ROUND($H14*60,0)/60)</f>
        <v>8</v>
      </c>
      <c r="J14" s="34" t="n">
        <f aca="false">IF($A14="","",$I14*$G14)</f>
        <v>16</v>
      </c>
      <c r="K14" s="31" t="str">
        <f aca="false">IF($A14="","",IF(WEEKDAY($D14,2)=6,"Sábado",IF(WEEKDAY($D14,2)=7,"Domingo","Dia útil")))</f>
        <v>Domingo</v>
      </c>
      <c r="L14" s="34" t="n">
        <f aca="false">IF($A14="","",IF($K14="Sábado",Parâmetros!$C$6,IF($K14="Domingo",Parâmetros!$C$7,1)))</f>
        <v>2</v>
      </c>
      <c r="M14" s="30" t="n">
        <f aca="false">IF($A14="","",IFERROR(INDEX(Ordens!$I$3:$I$42,MATCH($A14,Ordens!$A$3:$A$42,0)),Parâmetros!$C$5))</f>
        <v>95</v>
      </c>
      <c r="N14" s="30" t="n">
        <f aca="false">IF($A14="","",$J14*$L14*$M14)</f>
        <v>3040</v>
      </c>
    </row>
    <row r="15" customFormat="false" ht="18" hidden="false" customHeight="true" outlineLevel="0" collapsed="false">
      <c r="A15" s="25" t="s">
        <v>109</v>
      </c>
      <c r="B15" s="26" t="s">
        <v>135</v>
      </c>
      <c r="C15" s="26" t="s">
        <v>132</v>
      </c>
      <c r="D15" s="27" t="n">
        <f aca="false">INT(Parâmetros!$C$4)-25</f>
        <v>46209</v>
      </c>
      <c r="E15" s="32" t="n">
        <v>0.333333333333333</v>
      </c>
      <c r="F15" s="32" t="n">
        <v>0.458333333333333</v>
      </c>
      <c r="G15" s="33" t="n">
        <v>2</v>
      </c>
      <c r="H15" s="34" t="n">
        <f aca="false">IF($A15="","",IF($F15&lt;=$E15,0,($F15-$E15)*24))</f>
        <v>3</v>
      </c>
      <c r="I15" s="34" t="n">
        <f aca="false">IF($A15="","",ROUND($H15*60,0)/60)</f>
        <v>3</v>
      </c>
      <c r="J15" s="34" t="n">
        <f aca="false">IF($A15="","",$I15*$G15)</f>
        <v>6</v>
      </c>
      <c r="K15" s="31" t="str">
        <f aca="false">IF($A15="","",IF(WEEKDAY($D15,2)=6,"Sábado",IF(WEEKDAY($D15,2)=7,"Domingo","Dia útil")))</f>
        <v>Dia útil</v>
      </c>
      <c r="L15" s="34" t="n">
        <f aca="false">IF($A15="","",IF($K15="Sábado",Parâmetros!$C$6,IF($K15="Domingo",Parâmetros!$C$7,1)))</f>
        <v>1</v>
      </c>
      <c r="M15" s="30" t="n">
        <f aca="false">IF($A15="","",IFERROR(INDEX(Ordens!$I$3:$I$42,MATCH($A15,Ordens!$A$3:$A$42,0)),Parâmetros!$C$5))</f>
        <v>95</v>
      </c>
      <c r="N15" s="30" t="n">
        <f aca="false">IF($A15="","",$J15*$L15*$M15)</f>
        <v>570</v>
      </c>
    </row>
    <row r="16" customFormat="false" ht="18" hidden="false" customHeight="true" outlineLevel="0" collapsed="false">
      <c r="A16" s="25" t="s">
        <v>111</v>
      </c>
      <c r="B16" s="26" t="s">
        <v>137</v>
      </c>
      <c r="C16" s="26" t="s">
        <v>138</v>
      </c>
      <c r="D16" s="27" t="n">
        <f aca="false">INT(Parâmetros!$C$4)-22</f>
        <v>46212</v>
      </c>
      <c r="E16" s="32" t="n">
        <v>0.333333333333333</v>
      </c>
      <c r="F16" s="32" t="n">
        <v>0.708333333333333</v>
      </c>
      <c r="G16" s="33" t="n">
        <v>2</v>
      </c>
      <c r="H16" s="34" t="n">
        <f aca="false">IF($A16="","",IF($F16&lt;=$E16,0,($F16-$E16)*24))</f>
        <v>9</v>
      </c>
      <c r="I16" s="34" t="n">
        <f aca="false">IF($A16="","",ROUND($H16*60,0)/60)</f>
        <v>9</v>
      </c>
      <c r="J16" s="34" t="n">
        <f aca="false">IF($A16="","",$I16*$G16)</f>
        <v>18</v>
      </c>
      <c r="K16" s="31" t="str">
        <f aca="false">IF($A16="","",IF(WEEKDAY($D16,2)=6,"Sábado",IF(WEEKDAY($D16,2)=7,"Domingo","Dia útil")))</f>
        <v>Dia útil</v>
      </c>
      <c r="L16" s="34" t="n">
        <f aca="false">IF($A16="","",IF($K16="Sábado",Parâmetros!$C$6,IF($K16="Domingo",Parâmetros!$C$7,1)))</f>
        <v>1</v>
      </c>
      <c r="M16" s="30" t="n">
        <f aca="false">IF($A16="","",IFERROR(INDEX(Ordens!$I$3:$I$42,MATCH($A16,Ordens!$A$3:$A$42,0)),Parâmetros!$C$5))</f>
        <v>110</v>
      </c>
      <c r="N16" s="30" t="n">
        <f aca="false">IF($A16="","",$J16*$L16*$M16)</f>
        <v>1980</v>
      </c>
    </row>
    <row r="17" customFormat="false" ht="18" hidden="false" customHeight="true" outlineLevel="0" collapsed="false">
      <c r="A17" s="25" t="s">
        <v>111</v>
      </c>
      <c r="B17" s="26" t="s">
        <v>137</v>
      </c>
      <c r="C17" s="26" t="s">
        <v>138</v>
      </c>
      <c r="D17" s="27" t="n">
        <f aca="false">INT(Parâmetros!$C$4)-21</f>
        <v>46213</v>
      </c>
      <c r="E17" s="32" t="n">
        <v>0.333333333333333</v>
      </c>
      <c r="F17" s="32" t="n">
        <v>0.625</v>
      </c>
      <c r="G17" s="33" t="n">
        <v>2</v>
      </c>
      <c r="H17" s="34" t="n">
        <f aca="false">IF($A17="","",IF($F17&lt;=$E17,0,($F17-$E17)*24))</f>
        <v>7</v>
      </c>
      <c r="I17" s="34" t="n">
        <f aca="false">IF($A17="","",ROUND($H17*60,0)/60)</f>
        <v>7</v>
      </c>
      <c r="J17" s="34" t="n">
        <f aca="false">IF($A17="","",$I17*$G17)</f>
        <v>14</v>
      </c>
      <c r="K17" s="31" t="str">
        <f aca="false">IF($A17="","",IF(WEEKDAY($D17,2)=6,"Sábado",IF(WEEKDAY($D17,2)=7,"Domingo","Dia útil")))</f>
        <v>Dia útil</v>
      </c>
      <c r="L17" s="34" t="n">
        <f aca="false">IF($A17="","",IF($K17="Sábado",Parâmetros!$C$6,IF($K17="Domingo",Parâmetros!$C$7,1)))</f>
        <v>1</v>
      </c>
      <c r="M17" s="30" t="n">
        <f aca="false">IF($A17="","",IFERROR(INDEX(Ordens!$I$3:$I$42,MATCH($A17,Ordens!$A$3:$A$42,0)),Parâmetros!$C$5))</f>
        <v>110</v>
      </c>
      <c r="N17" s="30" t="n">
        <f aca="false">IF($A17="","",$J17*$L17*$M17)</f>
        <v>1540</v>
      </c>
    </row>
    <row r="18" customFormat="false" ht="18" hidden="false" customHeight="true" outlineLevel="0" collapsed="false">
      <c r="A18" s="25" t="s">
        <v>111</v>
      </c>
      <c r="B18" s="26" t="s">
        <v>139</v>
      </c>
      <c r="C18" s="26" t="s">
        <v>138</v>
      </c>
      <c r="D18" s="27" t="n">
        <f aca="false">INT(Parâmetros!$C$4)-18</f>
        <v>46216</v>
      </c>
      <c r="E18" s="32" t="n">
        <v>0.333333333333333</v>
      </c>
      <c r="F18" s="32" t="n">
        <v>0.729166666666667</v>
      </c>
      <c r="G18" s="33" t="n">
        <v>2</v>
      </c>
      <c r="H18" s="34" t="n">
        <f aca="false">IF($A18="","",IF($F18&lt;=$E18,0,($F18-$E18)*24))</f>
        <v>9.5</v>
      </c>
      <c r="I18" s="34" t="n">
        <f aca="false">IF($A18="","",ROUND($H18*60,0)/60)</f>
        <v>9.5</v>
      </c>
      <c r="J18" s="34" t="n">
        <f aca="false">IF($A18="","",$I18*$G18)</f>
        <v>19</v>
      </c>
      <c r="K18" s="31" t="str">
        <f aca="false">IF($A18="","",IF(WEEKDAY($D18,2)=6,"Sábado",IF(WEEKDAY($D18,2)=7,"Domingo","Dia útil")))</f>
        <v>Dia útil</v>
      </c>
      <c r="L18" s="34" t="n">
        <f aca="false">IF($A18="","",IF($K18="Sábado",Parâmetros!$C$6,IF($K18="Domingo",Parâmetros!$C$7,1)))</f>
        <v>1</v>
      </c>
      <c r="M18" s="30" t="n">
        <f aca="false">IF($A18="","",IFERROR(INDEX(Ordens!$I$3:$I$42,MATCH($A18,Ordens!$A$3:$A$42,0)),Parâmetros!$C$5))</f>
        <v>110</v>
      </c>
      <c r="N18" s="30" t="n">
        <f aca="false">IF($A18="","",$J18*$L18*$M18)</f>
        <v>2090</v>
      </c>
    </row>
    <row r="19" customFormat="false" ht="18" hidden="false" customHeight="true" outlineLevel="0" collapsed="false">
      <c r="A19" s="25" t="s">
        <v>111</v>
      </c>
      <c r="B19" s="26" t="s">
        <v>139</v>
      </c>
      <c r="C19" s="26" t="s">
        <v>138</v>
      </c>
      <c r="D19" s="27" t="n">
        <f aca="false">INT(Parâmetros!$C$4)-17</f>
        <v>46217</v>
      </c>
      <c r="E19" s="32" t="n">
        <v>0.333333333333333</v>
      </c>
      <c r="F19" s="32" t="n">
        <v>0.583333333333333</v>
      </c>
      <c r="G19" s="33" t="n">
        <v>2</v>
      </c>
      <c r="H19" s="34" t="n">
        <f aca="false">IF($A19="","",IF($F19&lt;=$E19,0,($F19-$E19)*24))</f>
        <v>6</v>
      </c>
      <c r="I19" s="34" t="n">
        <f aca="false">IF($A19="","",ROUND($H19*60,0)/60)</f>
        <v>6</v>
      </c>
      <c r="J19" s="34" t="n">
        <f aca="false">IF($A19="","",$I19*$G19)</f>
        <v>12</v>
      </c>
      <c r="K19" s="31" t="str">
        <f aca="false">IF($A19="","",IF(WEEKDAY($D19,2)=6,"Sábado",IF(WEEKDAY($D19,2)=7,"Domingo","Dia útil")))</f>
        <v>Dia útil</v>
      </c>
      <c r="L19" s="34" t="n">
        <f aca="false">IF($A19="","",IF($K19="Sábado",Parâmetros!$C$6,IF($K19="Domingo",Parâmetros!$C$7,1)))</f>
        <v>1</v>
      </c>
      <c r="M19" s="30" t="n">
        <f aca="false">IF($A19="","",IFERROR(INDEX(Ordens!$I$3:$I$42,MATCH($A19,Ordens!$A$3:$A$42,0)),Parâmetros!$C$5))</f>
        <v>110</v>
      </c>
      <c r="N19" s="30" t="n">
        <f aca="false">IF($A19="","",$J19*$L19*$M19)</f>
        <v>1320</v>
      </c>
    </row>
    <row r="20" customFormat="false" ht="18" hidden="false" customHeight="true" outlineLevel="0" collapsed="false">
      <c r="A20" s="25" t="s">
        <v>111</v>
      </c>
      <c r="B20" s="26" t="s">
        <v>140</v>
      </c>
      <c r="C20" s="26" t="s">
        <v>138</v>
      </c>
      <c r="D20" s="27" t="n">
        <f aca="false">INT(Parâmetros!$C$4)-11</f>
        <v>46223</v>
      </c>
      <c r="E20" s="32" t="n">
        <v>0.333333333333333</v>
      </c>
      <c r="F20" s="32" t="n">
        <v>0.666666666666667</v>
      </c>
      <c r="G20" s="33" t="n">
        <v>1</v>
      </c>
      <c r="H20" s="34" t="n">
        <f aca="false">IF($A20="","",IF($F20&lt;=$E20,0,($F20-$E20)*24))</f>
        <v>8</v>
      </c>
      <c r="I20" s="34" t="n">
        <f aca="false">IF($A20="","",ROUND($H20*60,0)/60)</f>
        <v>8</v>
      </c>
      <c r="J20" s="34" t="n">
        <f aca="false">IF($A20="","",$I20*$G20)</f>
        <v>8</v>
      </c>
      <c r="K20" s="31" t="str">
        <f aca="false">IF($A20="","",IF(WEEKDAY($D20,2)=6,"Sábado",IF(WEEKDAY($D20,2)=7,"Domingo","Dia útil")))</f>
        <v>Dia útil</v>
      </c>
      <c r="L20" s="34" t="n">
        <f aca="false">IF($A20="","",IF($K20="Sábado",Parâmetros!$C$6,IF($K20="Domingo",Parâmetros!$C$7,1)))</f>
        <v>1</v>
      </c>
      <c r="M20" s="30" t="n">
        <f aca="false">IF($A20="","",IFERROR(INDEX(Ordens!$I$3:$I$42,MATCH($A20,Ordens!$A$3:$A$42,0)),Parâmetros!$C$5))</f>
        <v>110</v>
      </c>
      <c r="N20" s="30" t="n">
        <f aca="false">IF($A20="","",$J20*$L20*$M20)</f>
        <v>880</v>
      </c>
    </row>
    <row r="21" customFormat="false" ht="18" hidden="false" customHeight="true" outlineLevel="0" collapsed="false">
      <c r="A21" s="25" t="s">
        <v>111</v>
      </c>
      <c r="B21" s="26" t="s">
        <v>140</v>
      </c>
      <c r="C21" s="26" t="s">
        <v>138</v>
      </c>
      <c r="D21" s="27" t="n">
        <f aca="false">INT(Parâmetros!$C$4)-10</f>
        <v>46224</v>
      </c>
      <c r="E21" s="32" t="n">
        <v>0.333333333333333</v>
      </c>
      <c r="F21" s="32" t="n">
        <v>0.5</v>
      </c>
      <c r="G21" s="33" t="n">
        <v>1</v>
      </c>
      <c r="H21" s="34" t="n">
        <f aca="false">IF($A21="","",IF($F21&lt;=$E21,0,($F21-$E21)*24))</f>
        <v>4</v>
      </c>
      <c r="I21" s="34" t="n">
        <f aca="false">IF($A21="","",ROUND($H21*60,0)/60)</f>
        <v>4</v>
      </c>
      <c r="J21" s="34" t="n">
        <f aca="false">IF($A21="","",$I21*$G21)</f>
        <v>4</v>
      </c>
      <c r="K21" s="31" t="str">
        <f aca="false">IF($A21="","",IF(WEEKDAY($D21,2)=6,"Sábado",IF(WEEKDAY($D21,2)=7,"Domingo","Dia útil")))</f>
        <v>Dia útil</v>
      </c>
      <c r="L21" s="34" t="n">
        <f aca="false">IF($A21="","",IF($K21="Sábado",Parâmetros!$C$6,IF($K21="Domingo",Parâmetros!$C$7,1)))</f>
        <v>1</v>
      </c>
      <c r="M21" s="30" t="n">
        <f aca="false">IF($A21="","",IFERROR(INDEX(Ordens!$I$3:$I$42,MATCH($A21,Ordens!$A$3:$A$42,0)),Parâmetros!$C$5))</f>
        <v>110</v>
      </c>
      <c r="N21" s="30" t="n">
        <f aca="false">IF($A21="","",$J21*$L21*$M21)</f>
        <v>440</v>
      </c>
    </row>
    <row r="22" customFormat="false" ht="18" hidden="false" customHeight="true" outlineLevel="0" collapsed="false">
      <c r="A22" s="25" t="s">
        <v>114</v>
      </c>
      <c r="B22" s="26" t="s">
        <v>142</v>
      </c>
      <c r="C22" s="26" t="s">
        <v>129</v>
      </c>
      <c r="D22" s="27" t="n">
        <f aca="false">INT(Parâmetros!$C$4)-15</f>
        <v>46219</v>
      </c>
      <c r="E22" s="32" t="n">
        <v>0.333333333333333</v>
      </c>
      <c r="F22" s="32" t="n">
        <v>0.708333333333333</v>
      </c>
      <c r="G22" s="33" t="n">
        <v>2</v>
      </c>
      <c r="H22" s="34" t="n">
        <f aca="false">IF($A22="","",IF($F22&lt;=$E22,0,($F22-$E22)*24))</f>
        <v>9</v>
      </c>
      <c r="I22" s="34" t="n">
        <f aca="false">IF($A22="","",ROUND($H22*60,0)/60)</f>
        <v>9</v>
      </c>
      <c r="J22" s="34" t="n">
        <f aca="false">IF($A22="","",$I22*$G22)</f>
        <v>18</v>
      </c>
      <c r="K22" s="31" t="str">
        <f aca="false">IF($A22="","",IF(WEEKDAY($D22,2)=6,"Sábado",IF(WEEKDAY($D22,2)=7,"Domingo","Dia útil")))</f>
        <v>Dia útil</v>
      </c>
      <c r="L22" s="34" t="n">
        <f aca="false">IF($A22="","",IF($K22="Sábado",Parâmetros!$C$6,IF($K22="Domingo",Parâmetros!$C$7,1)))</f>
        <v>1</v>
      </c>
      <c r="M22" s="30" t="n">
        <f aca="false">IF($A22="","",IFERROR(INDEX(Ordens!$I$3:$I$42,MATCH($A22,Ordens!$A$3:$A$42,0)),Parâmetros!$C$5))</f>
        <v>110</v>
      </c>
      <c r="N22" s="30" t="n">
        <f aca="false">IF($A22="","",$J22*$L22*$M22)</f>
        <v>1980</v>
      </c>
    </row>
    <row r="23" customFormat="false" ht="18" hidden="false" customHeight="true" outlineLevel="0" collapsed="false">
      <c r="A23" s="25" t="s">
        <v>114</v>
      </c>
      <c r="B23" s="26" t="s">
        <v>142</v>
      </c>
      <c r="C23" s="26" t="s">
        <v>129</v>
      </c>
      <c r="D23" s="27" t="n">
        <f aca="false">INT(Parâmetros!$C$4)-14</f>
        <v>46220</v>
      </c>
      <c r="E23" s="32" t="n">
        <v>0.333333333333333</v>
      </c>
      <c r="F23" s="32" t="n">
        <v>0.541666666666667</v>
      </c>
      <c r="G23" s="33" t="n">
        <v>2</v>
      </c>
      <c r="H23" s="34" t="n">
        <f aca="false">IF($A23="","",IF($F23&lt;=$E23,0,($F23-$E23)*24))</f>
        <v>5</v>
      </c>
      <c r="I23" s="34" t="n">
        <f aca="false">IF($A23="","",ROUND($H23*60,0)/60)</f>
        <v>5</v>
      </c>
      <c r="J23" s="34" t="n">
        <f aca="false">IF($A23="","",$I23*$G23)</f>
        <v>10</v>
      </c>
      <c r="K23" s="31" t="str">
        <f aca="false">IF($A23="","",IF(WEEKDAY($D23,2)=6,"Sábado",IF(WEEKDAY($D23,2)=7,"Domingo","Dia útil")))</f>
        <v>Dia útil</v>
      </c>
      <c r="L23" s="34" t="n">
        <f aca="false">IF($A23="","",IF($K23="Sábado",Parâmetros!$C$6,IF($K23="Domingo",Parâmetros!$C$7,1)))</f>
        <v>1</v>
      </c>
      <c r="M23" s="30" t="n">
        <f aca="false">IF($A23="","",IFERROR(INDEX(Ordens!$I$3:$I$42,MATCH($A23,Ordens!$A$3:$A$42,0)),Parâmetros!$C$5))</f>
        <v>110</v>
      </c>
      <c r="N23" s="30" t="n">
        <f aca="false">IF($A23="","",$J23*$L23*$M23)</f>
        <v>1100</v>
      </c>
    </row>
    <row r="24" customFormat="false" ht="18" hidden="false" customHeight="true" outlineLevel="0" collapsed="false">
      <c r="A24" s="25" t="s">
        <v>116</v>
      </c>
      <c r="B24" s="26" t="s">
        <v>144</v>
      </c>
      <c r="C24" s="26" t="s">
        <v>129</v>
      </c>
      <c r="D24" s="27" t="n">
        <f aca="false">INT(Parâmetros!$C$4)-8</f>
        <v>46226</v>
      </c>
      <c r="E24" s="32" t="n">
        <v>0.291666666666667</v>
      </c>
      <c r="F24" s="32" t="n">
        <v>0.708333333333333</v>
      </c>
      <c r="G24" s="33" t="n">
        <v>3</v>
      </c>
      <c r="H24" s="34" t="n">
        <f aca="false">IF($A24="","",IF($F24&lt;=$E24,0,($F24-$E24)*24))</f>
        <v>10</v>
      </c>
      <c r="I24" s="34" t="n">
        <f aca="false">IF($A24="","",ROUND($H24*60,0)/60)</f>
        <v>10</v>
      </c>
      <c r="J24" s="34" t="n">
        <f aca="false">IF($A24="","",$I24*$G24)</f>
        <v>30</v>
      </c>
      <c r="K24" s="31" t="str">
        <f aca="false">IF($A24="","",IF(WEEKDAY($D24,2)=6,"Sábado",IF(WEEKDAY($D24,2)=7,"Domingo","Dia útil")))</f>
        <v>Dia útil</v>
      </c>
      <c r="L24" s="34" t="n">
        <f aca="false">IF($A24="","",IF($K24="Sábado",Parâmetros!$C$6,IF($K24="Domingo",Parâmetros!$C$7,1)))</f>
        <v>1</v>
      </c>
      <c r="M24" s="30" t="n">
        <f aca="false">IF($A24="","",IFERROR(INDEX(Ordens!$I$3:$I$42,MATCH($A24,Ordens!$A$3:$A$42,0)),Parâmetros!$C$5))</f>
        <v>95</v>
      </c>
      <c r="N24" s="30" t="n">
        <f aca="false">IF($A24="","",$J24*$L24*$M24)</f>
        <v>2850</v>
      </c>
    </row>
    <row r="25" customFormat="false" ht="18" hidden="false" customHeight="true" outlineLevel="0" collapsed="false">
      <c r="A25" s="25" t="s">
        <v>116</v>
      </c>
      <c r="B25" s="26" t="s">
        <v>144</v>
      </c>
      <c r="C25" s="26" t="s">
        <v>129</v>
      </c>
      <c r="D25" s="27" t="n">
        <f aca="false">INT(Parâmetros!$C$4)-7</f>
        <v>46227</v>
      </c>
      <c r="E25" s="32" t="n">
        <v>0.291666666666667</v>
      </c>
      <c r="F25" s="32" t="n">
        <v>0.666666666666667</v>
      </c>
      <c r="G25" s="33" t="n">
        <v>3</v>
      </c>
      <c r="H25" s="34" t="n">
        <f aca="false">IF($A25="","",IF($F25&lt;=$E25,0,($F25-$E25)*24))</f>
        <v>9</v>
      </c>
      <c r="I25" s="34" t="n">
        <f aca="false">IF($A25="","",ROUND($H25*60,0)/60)</f>
        <v>9</v>
      </c>
      <c r="J25" s="34" t="n">
        <f aca="false">IF($A25="","",$I25*$G25)</f>
        <v>27</v>
      </c>
      <c r="K25" s="31" t="str">
        <f aca="false">IF($A25="","",IF(WEEKDAY($D25,2)=6,"Sábado",IF(WEEKDAY($D25,2)=7,"Domingo","Dia útil")))</f>
        <v>Dia útil</v>
      </c>
      <c r="L25" s="34" t="n">
        <f aca="false">IF($A25="","",IF($K25="Sábado",Parâmetros!$C$6,IF($K25="Domingo",Parâmetros!$C$7,1)))</f>
        <v>1</v>
      </c>
      <c r="M25" s="30" t="n">
        <f aca="false">IF($A25="","",IFERROR(INDEX(Ordens!$I$3:$I$42,MATCH($A25,Ordens!$A$3:$A$42,0)),Parâmetros!$C$5))</f>
        <v>95</v>
      </c>
      <c r="N25" s="30" t="n">
        <f aca="false">IF($A25="","",$J25*$L25*$M25)</f>
        <v>2565</v>
      </c>
    </row>
    <row r="26" customFormat="false" ht="18" hidden="false" customHeight="true" outlineLevel="0" collapsed="false">
      <c r="A26" s="25" t="s">
        <v>116</v>
      </c>
      <c r="B26" s="26" t="s">
        <v>144</v>
      </c>
      <c r="C26" s="26" t="s">
        <v>129</v>
      </c>
      <c r="D26" s="27" t="n">
        <f aca="false">INT(Parâmetros!$C$4)-6</f>
        <v>46228</v>
      </c>
      <c r="E26" s="32" t="n">
        <v>0.333333333333333</v>
      </c>
      <c r="F26" s="32" t="n">
        <v>0.5</v>
      </c>
      <c r="G26" s="33" t="n">
        <v>2</v>
      </c>
      <c r="H26" s="34" t="n">
        <f aca="false">IF($A26="","",IF($F26&lt;=$E26,0,($F26-$E26)*24))</f>
        <v>4</v>
      </c>
      <c r="I26" s="34" t="n">
        <f aca="false">IF($A26="","",ROUND($H26*60,0)/60)</f>
        <v>4</v>
      </c>
      <c r="J26" s="34" t="n">
        <f aca="false">IF($A26="","",$I26*$G26)</f>
        <v>8</v>
      </c>
      <c r="K26" s="31" t="str">
        <f aca="false">IF($A26="","",IF(WEEKDAY($D26,2)=6,"Sábado",IF(WEEKDAY($D26,2)=7,"Domingo","Dia útil")))</f>
        <v>Sábado</v>
      </c>
      <c r="L26" s="34" t="n">
        <f aca="false">IF($A26="","",IF($K26="Sábado",Parâmetros!$C$6,IF($K26="Domingo",Parâmetros!$C$7,1)))</f>
        <v>1.5</v>
      </c>
      <c r="M26" s="30" t="n">
        <f aca="false">IF($A26="","",IFERROR(INDEX(Ordens!$I$3:$I$42,MATCH($A26,Ordens!$A$3:$A$42,0)),Parâmetros!$C$5))</f>
        <v>95</v>
      </c>
      <c r="N26" s="30" t="n">
        <f aca="false">IF($A26="","",$J26*$L26*$M26)</f>
        <v>1140</v>
      </c>
    </row>
    <row r="27" customFormat="false" ht="18" hidden="false" customHeight="true" outlineLevel="0" collapsed="false">
      <c r="A27" s="25" t="s">
        <v>119</v>
      </c>
      <c r="B27" s="26" t="s">
        <v>146</v>
      </c>
      <c r="C27" s="26" t="s">
        <v>132</v>
      </c>
      <c r="D27" s="27" t="n">
        <f aca="false">INT(Parâmetros!$C$4)-4</f>
        <v>46230</v>
      </c>
      <c r="E27" s="32" t="n">
        <v>0.25</v>
      </c>
      <c r="F27" s="32" t="n">
        <v>0.75</v>
      </c>
      <c r="G27" s="33" t="n">
        <v>3</v>
      </c>
      <c r="H27" s="34" t="n">
        <f aca="false">IF($A27="","",IF($F27&lt;=$E27,0,($F27-$E27)*24))</f>
        <v>12</v>
      </c>
      <c r="I27" s="34" t="n">
        <f aca="false">IF($A27="","",ROUND($H27*60,0)/60)</f>
        <v>12</v>
      </c>
      <c r="J27" s="34" t="n">
        <f aca="false">IF($A27="","",$I27*$G27)</f>
        <v>36</v>
      </c>
      <c r="K27" s="31" t="str">
        <f aca="false">IF($A27="","",IF(WEEKDAY($D27,2)=6,"Sábado",IF(WEEKDAY($D27,2)=7,"Domingo","Dia útil")))</f>
        <v>Dia útil</v>
      </c>
      <c r="L27" s="34" t="n">
        <f aca="false">IF($A27="","",IF($K27="Sábado",Parâmetros!$C$6,IF($K27="Domingo",Parâmetros!$C$7,1)))</f>
        <v>1</v>
      </c>
      <c r="M27" s="30" t="n">
        <f aca="false">IF($A27="","",IFERROR(INDEX(Ordens!$I$3:$I$42,MATCH($A27,Ordens!$A$3:$A$42,0)),Parâmetros!$C$5))</f>
        <v>95</v>
      </c>
      <c r="N27" s="30" t="n">
        <f aca="false">IF($A27="","",$J27*$L27*$M27)</f>
        <v>3420</v>
      </c>
    </row>
    <row r="28" customFormat="false" ht="18" hidden="false" customHeight="true" outlineLevel="0" collapsed="false">
      <c r="A28" s="25" t="s">
        <v>119</v>
      </c>
      <c r="B28" s="26" t="s">
        <v>146</v>
      </c>
      <c r="C28" s="26" t="s">
        <v>132</v>
      </c>
      <c r="D28" s="27" t="n">
        <f aca="false">INT(Parâmetros!$C$4)-3</f>
        <v>46231</v>
      </c>
      <c r="E28" s="32" t="n">
        <v>0.333333333333333</v>
      </c>
      <c r="F28" s="32" t="n">
        <v>0.708333333333333</v>
      </c>
      <c r="G28" s="33" t="n">
        <v>2</v>
      </c>
      <c r="H28" s="34" t="n">
        <f aca="false">IF($A28="","",IF($F28&lt;=$E28,0,($F28-$E28)*24))</f>
        <v>9</v>
      </c>
      <c r="I28" s="34" t="n">
        <f aca="false">IF($A28="","",ROUND($H28*60,0)/60)</f>
        <v>9</v>
      </c>
      <c r="J28" s="34" t="n">
        <f aca="false">IF($A28="","",$I28*$G28)</f>
        <v>18</v>
      </c>
      <c r="K28" s="31" t="str">
        <f aca="false">IF($A28="","",IF(WEEKDAY($D28,2)=6,"Sábado",IF(WEEKDAY($D28,2)=7,"Domingo","Dia útil")))</f>
        <v>Dia útil</v>
      </c>
      <c r="L28" s="34" t="n">
        <f aca="false">IF($A28="","",IF($K28="Sábado",Parâmetros!$C$6,IF($K28="Domingo",Parâmetros!$C$7,1)))</f>
        <v>1</v>
      </c>
      <c r="M28" s="30" t="n">
        <f aca="false">IF($A28="","",IFERROR(INDEX(Ordens!$I$3:$I$42,MATCH($A28,Ordens!$A$3:$A$42,0)),Parâmetros!$C$5))</f>
        <v>95</v>
      </c>
      <c r="N28" s="30" t="n">
        <f aca="false">IF($A28="","",$J28*$L28*$M28)</f>
        <v>1710</v>
      </c>
    </row>
    <row r="29" customFormat="false" ht="18" hidden="false" customHeight="true" outlineLevel="0" collapsed="false">
      <c r="A29" s="25" t="s">
        <v>119</v>
      </c>
      <c r="B29" s="26" t="s">
        <v>147</v>
      </c>
      <c r="C29" s="26" t="s">
        <v>132</v>
      </c>
      <c r="D29" s="27" t="n">
        <f aca="false">INT(Parâmetros!$C$4)-3</f>
        <v>46231</v>
      </c>
      <c r="E29" s="32" t="n">
        <v>0.75</v>
      </c>
      <c r="F29" s="32" t="n">
        <v>0.895833333333333</v>
      </c>
      <c r="G29" s="33" t="n">
        <v>2</v>
      </c>
      <c r="H29" s="34" t="n">
        <f aca="false">IF($A29="","",IF($F29&lt;=$E29,0,($F29-$E29)*24))</f>
        <v>3.5</v>
      </c>
      <c r="I29" s="34" t="n">
        <f aca="false">IF($A29="","",ROUND($H29*60,0)/60)</f>
        <v>3.5</v>
      </c>
      <c r="J29" s="34" t="n">
        <f aca="false">IF($A29="","",$I29*$G29)</f>
        <v>7</v>
      </c>
      <c r="K29" s="31" t="str">
        <f aca="false">IF($A29="","",IF(WEEKDAY($D29,2)=6,"Sábado",IF(WEEKDAY($D29,2)=7,"Domingo","Dia útil")))</f>
        <v>Dia útil</v>
      </c>
      <c r="L29" s="34" t="n">
        <f aca="false">IF($A29="","",IF($K29="Sábado",Parâmetros!$C$6,IF($K29="Domingo",Parâmetros!$C$7,1)))</f>
        <v>1</v>
      </c>
      <c r="M29" s="30" t="n">
        <f aca="false">IF($A29="","",IFERROR(INDEX(Ordens!$I$3:$I$42,MATCH($A29,Ordens!$A$3:$A$42,0)),Parâmetros!$C$5))</f>
        <v>95</v>
      </c>
      <c r="N29" s="30" t="n">
        <f aca="false">IF($A29="","",$J29*$L29*$M29)</f>
        <v>665</v>
      </c>
    </row>
    <row r="30" customFormat="false" ht="18" hidden="false" customHeight="true" outlineLevel="0" collapsed="false">
      <c r="A30" s="25" t="s">
        <v>119</v>
      </c>
      <c r="B30" s="26" t="s">
        <v>147</v>
      </c>
      <c r="C30" s="26" t="s">
        <v>132</v>
      </c>
      <c r="D30" s="27" t="n">
        <f aca="false">INT(Parâmetros!$C$4)-2</f>
        <v>46232</v>
      </c>
      <c r="E30" s="32" t="n">
        <v>0.333333333333333</v>
      </c>
      <c r="F30" s="32" t="n">
        <v>0.625</v>
      </c>
      <c r="G30" s="33" t="n">
        <v>2</v>
      </c>
      <c r="H30" s="34" t="n">
        <f aca="false">IF($A30="","",IF($F30&lt;=$E30,0,($F30-$E30)*24))</f>
        <v>7</v>
      </c>
      <c r="I30" s="34" t="n">
        <f aca="false">IF($A30="","",ROUND($H30*60,0)/60)</f>
        <v>7</v>
      </c>
      <c r="J30" s="34" t="n">
        <f aca="false">IF($A30="","",$I30*$G30)</f>
        <v>14</v>
      </c>
      <c r="K30" s="31" t="str">
        <f aca="false">IF($A30="","",IF(WEEKDAY($D30,2)=6,"Sábado",IF(WEEKDAY($D30,2)=7,"Domingo","Dia útil")))</f>
        <v>Dia útil</v>
      </c>
      <c r="L30" s="34" t="n">
        <f aca="false">IF($A30="","",IF($K30="Sábado",Parâmetros!$C$6,IF($K30="Domingo",Parâmetros!$C$7,1)))</f>
        <v>1</v>
      </c>
      <c r="M30" s="30" t="n">
        <f aca="false">IF($A30="","",IFERROR(INDEX(Ordens!$I$3:$I$42,MATCH($A30,Ordens!$A$3:$A$42,0)),Parâmetros!$C$5))</f>
        <v>95</v>
      </c>
      <c r="N30" s="30" t="n">
        <f aca="false">IF($A30="","",$J30*$L30*$M30)</f>
        <v>1330</v>
      </c>
    </row>
    <row r="31" customFormat="false" ht="18" hidden="false" customHeight="true" outlineLevel="0" collapsed="false">
      <c r="A31" s="25" t="s">
        <v>109</v>
      </c>
      <c r="B31" s="26" t="s">
        <v>136</v>
      </c>
      <c r="C31" s="26" t="s">
        <v>129</v>
      </c>
      <c r="D31" s="27" t="n">
        <f aca="false">INT(Parâmetros!$C$4)-1</f>
        <v>46233</v>
      </c>
      <c r="E31" s="32" t="n">
        <v>0.333333333333333</v>
      </c>
      <c r="F31" s="32" t="n">
        <v>0.479166666666667</v>
      </c>
      <c r="G31" s="33" t="n">
        <v>1</v>
      </c>
      <c r="H31" s="34" t="n">
        <f aca="false">IF($A31="","",IF($F31&lt;=$E31,0,($F31-$E31)*24))</f>
        <v>3.5</v>
      </c>
      <c r="I31" s="34" t="n">
        <f aca="false">IF($A31="","",ROUND($H31*60,0)/60)</f>
        <v>3.5</v>
      </c>
      <c r="J31" s="34" t="n">
        <f aca="false">IF($A31="","",$I31*$G31)</f>
        <v>3.5</v>
      </c>
      <c r="K31" s="31" t="str">
        <f aca="false">IF($A31="","",IF(WEEKDAY($D31,2)=6,"Sábado",IF(WEEKDAY($D31,2)=7,"Domingo","Dia útil")))</f>
        <v>Dia útil</v>
      </c>
      <c r="L31" s="34" t="n">
        <f aca="false">IF($A31="","",IF($K31="Sábado",Parâmetros!$C$6,IF($K31="Domingo",Parâmetros!$C$7,1)))</f>
        <v>1</v>
      </c>
      <c r="M31" s="30" t="n">
        <f aca="false">IF($A31="","",IFERROR(INDEX(Ordens!$I$3:$I$42,MATCH($A31,Ordens!$A$3:$A$42,0)),Parâmetros!$C$5))</f>
        <v>95</v>
      </c>
      <c r="N31" s="30" t="n">
        <f aca="false">IF($A31="","",$J31*$L31*$M31)</f>
        <v>332.5</v>
      </c>
    </row>
    <row r="32" customFormat="false" ht="18" hidden="false" customHeight="true" outlineLevel="0" collapsed="false">
      <c r="A32" s="25" t="s">
        <v>111</v>
      </c>
      <c r="B32" s="26" t="s">
        <v>140</v>
      </c>
      <c r="C32" s="26" t="s">
        <v>138</v>
      </c>
      <c r="D32" s="27" t="n">
        <f aca="false">INT(Parâmetros!$C$4)-1</f>
        <v>46233</v>
      </c>
      <c r="E32" s="32" t="n">
        <v>0.541666666666667</v>
      </c>
      <c r="F32" s="32" t="n">
        <v>0.708333333333333</v>
      </c>
      <c r="G32" s="33" t="n">
        <v>1</v>
      </c>
      <c r="H32" s="34" t="n">
        <f aca="false">IF($A32="","",IF($F32&lt;=$E32,0,($F32-$E32)*24))</f>
        <v>4</v>
      </c>
      <c r="I32" s="34" t="n">
        <f aca="false">IF($A32="","",ROUND($H32*60,0)/60)</f>
        <v>4</v>
      </c>
      <c r="J32" s="34" t="n">
        <f aca="false">IF($A32="","",$I32*$G32)</f>
        <v>4</v>
      </c>
      <c r="K32" s="31" t="str">
        <f aca="false">IF($A32="","",IF(WEEKDAY($D32,2)=6,"Sábado",IF(WEEKDAY($D32,2)=7,"Domingo","Dia útil")))</f>
        <v>Dia útil</v>
      </c>
      <c r="L32" s="34" t="n">
        <f aca="false">IF($A32="","",IF($K32="Sábado",Parâmetros!$C$6,IF($K32="Domingo",Parâmetros!$C$7,1)))</f>
        <v>1</v>
      </c>
      <c r="M32" s="30" t="n">
        <f aca="false">IF($A32="","",IFERROR(INDEX(Ordens!$I$3:$I$42,MATCH($A32,Ordens!$A$3:$A$42,0)),Parâmetros!$C$5))</f>
        <v>110</v>
      </c>
      <c r="N32" s="30" t="n">
        <f aca="false">IF($A32="","",$J32*$L32*$M32)</f>
        <v>440</v>
      </c>
    </row>
    <row r="33" customFormat="false" ht="18" hidden="false" customHeight="true" outlineLevel="0" collapsed="false">
      <c r="A33" s="25"/>
      <c r="B33" s="26"/>
      <c r="C33" s="26"/>
      <c r="D33" s="27"/>
      <c r="E33" s="32"/>
      <c r="F33" s="32"/>
      <c r="G33" s="33"/>
      <c r="H33" s="34" t="str">
        <f aca="false">IF($A33="","",IF($F33&lt;=$E33,0,($F33-$E33)*24))</f>
        <v/>
      </c>
      <c r="I33" s="34" t="str">
        <f aca="false">IF($A33="","",ROUND($H33*60,0)/60)</f>
        <v/>
      </c>
      <c r="J33" s="34" t="str">
        <f aca="false">IF($A33="","",$I33*$G33)</f>
        <v/>
      </c>
      <c r="K33" s="31" t="str">
        <f aca="false">IF($A33="","",IF(WEEKDAY($D33,2)=6,"Sábado",IF(WEEKDAY($D33,2)=7,"Domingo","Dia útil")))</f>
        <v/>
      </c>
      <c r="L33" s="34" t="str">
        <f aca="false">IF($A33="","",IF($K33="Sábado",Parâmetros!$C$6,IF($K33="Domingo",Parâmetros!$C$7,1)))</f>
        <v/>
      </c>
      <c r="M33" s="30" t="str">
        <f aca="false">IF($A33="","",IFERROR(INDEX(Ordens!$I$3:$I$42,MATCH($A33,Ordens!$A$3:$A$42,0)),Parâmetros!$C$5))</f>
        <v/>
      </c>
      <c r="N33" s="30" t="str">
        <f aca="false">IF($A33="","",$J33*$L33*$M33)</f>
        <v/>
      </c>
    </row>
    <row r="34" customFormat="false" ht="18" hidden="false" customHeight="true" outlineLevel="0" collapsed="false">
      <c r="A34" s="25"/>
      <c r="B34" s="26"/>
      <c r="C34" s="26"/>
      <c r="D34" s="27"/>
      <c r="E34" s="32"/>
      <c r="F34" s="32"/>
      <c r="G34" s="33"/>
      <c r="H34" s="34" t="str">
        <f aca="false">IF($A34="","",IF($F34&lt;=$E34,0,($F34-$E34)*24))</f>
        <v/>
      </c>
      <c r="I34" s="34" t="str">
        <f aca="false">IF($A34="","",ROUND($H34*60,0)/60)</f>
        <v/>
      </c>
      <c r="J34" s="34" t="str">
        <f aca="false">IF($A34="","",$I34*$G34)</f>
        <v/>
      </c>
      <c r="K34" s="31" t="str">
        <f aca="false">IF($A34="","",IF(WEEKDAY($D34,2)=6,"Sábado",IF(WEEKDAY($D34,2)=7,"Domingo","Dia útil")))</f>
        <v/>
      </c>
      <c r="L34" s="34" t="str">
        <f aca="false">IF($A34="","",IF($K34="Sábado",Parâmetros!$C$6,IF($K34="Domingo",Parâmetros!$C$7,1)))</f>
        <v/>
      </c>
      <c r="M34" s="30" t="str">
        <f aca="false">IF($A34="","",IFERROR(INDEX(Ordens!$I$3:$I$42,MATCH($A34,Ordens!$A$3:$A$42,0)),Parâmetros!$C$5))</f>
        <v/>
      </c>
      <c r="N34" s="30" t="str">
        <f aca="false">IF($A34="","",$J34*$L34*$M34)</f>
        <v/>
      </c>
    </row>
    <row r="35" customFormat="false" ht="18" hidden="false" customHeight="true" outlineLevel="0" collapsed="false">
      <c r="A35" s="25"/>
      <c r="B35" s="26"/>
      <c r="C35" s="26"/>
      <c r="D35" s="27"/>
      <c r="E35" s="32"/>
      <c r="F35" s="32"/>
      <c r="G35" s="33"/>
      <c r="H35" s="34" t="str">
        <f aca="false">IF($A35="","",IF($F35&lt;=$E35,0,($F35-$E35)*24))</f>
        <v/>
      </c>
      <c r="I35" s="34" t="str">
        <f aca="false">IF($A35="","",ROUND($H35*60,0)/60)</f>
        <v/>
      </c>
      <c r="J35" s="34" t="str">
        <f aca="false">IF($A35="","",$I35*$G35)</f>
        <v/>
      </c>
      <c r="K35" s="31" t="str">
        <f aca="false">IF($A35="","",IF(WEEKDAY($D35,2)=6,"Sábado",IF(WEEKDAY($D35,2)=7,"Domingo","Dia útil")))</f>
        <v/>
      </c>
      <c r="L35" s="34" t="str">
        <f aca="false">IF($A35="","",IF($K35="Sábado",Parâmetros!$C$6,IF($K35="Domingo",Parâmetros!$C$7,1)))</f>
        <v/>
      </c>
      <c r="M35" s="30" t="str">
        <f aca="false">IF($A35="","",IFERROR(INDEX(Ordens!$I$3:$I$42,MATCH($A35,Ordens!$A$3:$A$42,0)),Parâmetros!$C$5))</f>
        <v/>
      </c>
      <c r="N35" s="30" t="str">
        <f aca="false">IF($A35="","",$J35*$L35*$M35)</f>
        <v/>
      </c>
    </row>
    <row r="36" customFormat="false" ht="18" hidden="false" customHeight="true" outlineLevel="0" collapsed="false">
      <c r="A36" s="25"/>
      <c r="B36" s="26"/>
      <c r="C36" s="26"/>
      <c r="D36" s="27"/>
      <c r="E36" s="32"/>
      <c r="F36" s="32"/>
      <c r="G36" s="33"/>
      <c r="H36" s="34" t="str">
        <f aca="false">IF($A36="","",IF($F36&lt;=$E36,0,($F36-$E36)*24))</f>
        <v/>
      </c>
      <c r="I36" s="34" t="str">
        <f aca="false">IF($A36="","",ROUND($H36*60,0)/60)</f>
        <v/>
      </c>
      <c r="J36" s="34" t="str">
        <f aca="false">IF($A36="","",$I36*$G36)</f>
        <v/>
      </c>
      <c r="K36" s="31" t="str">
        <f aca="false">IF($A36="","",IF(WEEKDAY($D36,2)=6,"Sábado",IF(WEEKDAY($D36,2)=7,"Domingo","Dia útil")))</f>
        <v/>
      </c>
      <c r="L36" s="34" t="str">
        <f aca="false">IF($A36="","",IF($K36="Sábado",Parâmetros!$C$6,IF($K36="Domingo",Parâmetros!$C$7,1)))</f>
        <v/>
      </c>
      <c r="M36" s="30" t="str">
        <f aca="false">IF($A36="","",IFERROR(INDEX(Ordens!$I$3:$I$42,MATCH($A36,Ordens!$A$3:$A$42,0)),Parâmetros!$C$5))</f>
        <v/>
      </c>
      <c r="N36" s="30" t="str">
        <f aca="false">IF($A36="","",$J36*$L36*$M36)</f>
        <v/>
      </c>
    </row>
    <row r="37" customFormat="false" ht="18" hidden="false" customHeight="true" outlineLevel="0" collapsed="false">
      <c r="A37" s="25"/>
      <c r="B37" s="26"/>
      <c r="C37" s="26"/>
      <c r="D37" s="27"/>
      <c r="E37" s="32"/>
      <c r="F37" s="32"/>
      <c r="G37" s="33"/>
      <c r="H37" s="34" t="str">
        <f aca="false">IF($A37="","",IF($F37&lt;=$E37,0,($F37-$E37)*24))</f>
        <v/>
      </c>
      <c r="I37" s="34" t="str">
        <f aca="false">IF($A37="","",ROUND($H37*60,0)/60)</f>
        <v/>
      </c>
      <c r="J37" s="34" t="str">
        <f aca="false">IF($A37="","",$I37*$G37)</f>
        <v/>
      </c>
      <c r="K37" s="31" t="str">
        <f aca="false">IF($A37="","",IF(WEEKDAY($D37,2)=6,"Sábado",IF(WEEKDAY($D37,2)=7,"Domingo","Dia útil")))</f>
        <v/>
      </c>
      <c r="L37" s="34" t="str">
        <f aca="false">IF($A37="","",IF($K37="Sábado",Parâmetros!$C$6,IF($K37="Domingo",Parâmetros!$C$7,1)))</f>
        <v/>
      </c>
      <c r="M37" s="30" t="str">
        <f aca="false">IF($A37="","",IFERROR(INDEX(Ordens!$I$3:$I$42,MATCH($A37,Ordens!$A$3:$A$42,0)),Parâmetros!$C$5))</f>
        <v/>
      </c>
      <c r="N37" s="30" t="str">
        <f aca="false">IF($A37="","",$J37*$L37*$M37)</f>
        <v/>
      </c>
    </row>
    <row r="38" customFormat="false" ht="18" hidden="false" customHeight="true" outlineLevel="0" collapsed="false">
      <c r="A38" s="25"/>
      <c r="B38" s="26"/>
      <c r="C38" s="26"/>
      <c r="D38" s="27"/>
      <c r="E38" s="32"/>
      <c r="F38" s="32"/>
      <c r="G38" s="33"/>
      <c r="H38" s="34" t="str">
        <f aca="false">IF($A38="","",IF($F38&lt;=$E38,0,($F38-$E38)*24))</f>
        <v/>
      </c>
      <c r="I38" s="34" t="str">
        <f aca="false">IF($A38="","",ROUND($H38*60,0)/60)</f>
        <v/>
      </c>
      <c r="J38" s="34" t="str">
        <f aca="false">IF($A38="","",$I38*$G38)</f>
        <v/>
      </c>
      <c r="K38" s="31" t="str">
        <f aca="false">IF($A38="","",IF(WEEKDAY($D38,2)=6,"Sábado",IF(WEEKDAY($D38,2)=7,"Domingo","Dia útil")))</f>
        <v/>
      </c>
      <c r="L38" s="34" t="str">
        <f aca="false">IF($A38="","",IF($K38="Sábado",Parâmetros!$C$6,IF($K38="Domingo",Parâmetros!$C$7,1)))</f>
        <v/>
      </c>
      <c r="M38" s="30" t="str">
        <f aca="false">IF($A38="","",IFERROR(INDEX(Ordens!$I$3:$I$42,MATCH($A38,Ordens!$A$3:$A$42,0)),Parâmetros!$C$5))</f>
        <v/>
      </c>
      <c r="N38" s="30" t="str">
        <f aca="false">IF($A38="","",$J38*$L38*$M38)</f>
        <v/>
      </c>
    </row>
    <row r="39" customFormat="false" ht="18" hidden="false" customHeight="true" outlineLevel="0" collapsed="false">
      <c r="A39" s="25"/>
      <c r="B39" s="26"/>
      <c r="C39" s="26"/>
      <c r="D39" s="27"/>
      <c r="E39" s="32"/>
      <c r="F39" s="32"/>
      <c r="G39" s="33"/>
      <c r="H39" s="34" t="str">
        <f aca="false">IF($A39="","",IF($F39&lt;=$E39,0,($F39-$E39)*24))</f>
        <v/>
      </c>
      <c r="I39" s="34" t="str">
        <f aca="false">IF($A39="","",ROUND($H39*60,0)/60)</f>
        <v/>
      </c>
      <c r="J39" s="34" t="str">
        <f aca="false">IF($A39="","",$I39*$G39)</f>
        <v/>
      </c>
      <c r="K39" s="31" t="str">
        <f aca="false">IF($A39="","",IF(WEEKDAY($D39,2)=6,"Sábado",IF(WEEKDAY($D39,2)=7,"Domingo","Dia útil")))</f>
        <v/>
      </c>
      <c r="L39" s="34" t="str">
        <f aca="false">IF($A39="","",IF($K39="Sábado",Parâmetros!$C$6,IF($K39="Domingo",Parâmetros!$C$7,1)))</f>
        <v/>
      </c>
      <c r="M39" s="30" t="str">
        <f aca="false">IF($A39="","",IFERROR(INDEX(Ordens!$I$3:$I$42,MATCH($A39,Ordens!$A$3:$A$42,0)),Parâmetros!$C$5))</f>
        <v/>
      </c>
      <c r="N39" s="30" t="str">
        <f aca="false">IF($A39="","",$J39*$L39*$M39)</f>
        <v/>
      </c>
    </row>
    <row r="40" customFormat="false" ht="18" hidden="false" customHeight="true" outlineLevel="0" collapsed="false">
      <c r="A40" s="25"/>
      <c r="B40" s="26"/>
      <c r="C40" s="26"/>
      <c r="D40" s="27"/>
      <c r="E40" s="32"/>
      <c r="F40" s="32"/>
      <c r="G40" s="33"/>
      <c r="H40" s="34" t="str">
        <f aca="false">IF($A40="","",IF($F40&lt;=$E40,0,($F40-$E40)*24))</f>
        <v/>
      </c>
      <c r="I40" s="34" t="str">
        <f aca="false">IF($A40="","",ROUND($H40*60,0)/60)</f>
        <v/>
      </c>
      <c r="J40" s="34" t="str">
        <f aca="false">IF($A40="","",$I40*$G40)</f>
        <v/>
      </c>
      <c r="K40" s="31" t="str">
        <f aca="false">IF($A40="","",IF(WEEKDAY($D40,2)=6,"Sábado",IF(WEEKDAY($D40,2)=7,"Domingo","Dia útil")))</f>
        <v/>
      </c>
      <c r="L40" s="34" t="str">
        <f aca="false">IF($A40="","",IF($K40="Sábado",Parâmetros!$C$6,IF($K40="Domingo",Parâmetros!$C$7,1)))</f>
        <v/>
      </c>
      <c r="M40" s="30" t="str">
        <f aca="false">IF($A40="","",IFERROR(INDEX(Ordens!$I$3:$I$42,MATCH($A40,Ordens!$A$3:$A$42,0)),Parâmetros!$C$5))</f>
        <v/>
      </c>
      <c r="N40" s="30" t="str">
        <f aca="false">IF($A40="","",$J40*$L40*$M40)</f>
        <v/>
      </c>
    </row>
    <row r="41" customFormat="false" ht="18" hidden="false" customHeight="true" outlineLevel="0" collapsed="false">
      <c r="A41" s="25"/>
      <c r="B41" s="26"/>
      <c r="C41" s="26"/>
      <c r="D41" s="27"/>
      <c r="E41" s="32"/>
      <c r="F41" s="32"/>
      <c r="G41" s="33"/>
      <c r="H41" s="34" t="str">
        <f aca="false">IF($A41="","",IF($F41&lt;=$E41,0,($F41-$E41)*24))</f>
        <v/>
      </c>
      <c r="I41" s="34" t="str">
        <f aca="false">IF($A41="","",ROUND($H41*60,0)/60)</f>
        <v/>
      </c>
      <c r="J41" s="34" t="str">
        <f aca="false">IF($A41="","",$I41*$G41)</f>
        <v/>
      </c>
      <c r="K41" s="31" t="str">
        <f aca="false">IF($A41="","",IF(WEEKDAY($D41,2)=6,"Sábado",IF(WEEKDAY($D41,2)=7,"Domingo","Dia útil")))</f>
        <v/>
      </c>
      <c r="L41" s="34" t="str">
        <f aca="false">IF($A41="","",IF($K41="Sábado",Parâmetros!$C$6,IF($K41="Domingo",Parâmetros!$C$7,1)))</f>
        <v/>
      </c>
      <c r="M41" s="30" t="str">
        <f aca="false">IF($A41="","",IFERROR(INDEX(Ordens!$I$3:$I$42,MATCH($A41,Ordens!$A$3:$A$42,0)),Parâmetros!$C$5))</f>
        <v/>
      </c>
      <c r="N41" s="30" t="str">
        <f aca="false">IF($A41="","",$J41*$L41*$M41)</f>
        <v/>
      </c>
    </row>
    <row r="42" customFormat="false" ht="18" hidden="false" customHeight="true" outlineLevel="0" collapsed="false">
      <c r="A42" s="25"/>
      <c r="B42" s="26"/>
      <c r="C42" s="26"/>
      <c r="D42" s="27"/>
      <c r="E42" s="32"/>
      <c r="F42" s="32"/>
      <c r="G42" s="33"/>
      <c r="H42" s="34" t="str">
        <f aca="false">IF($A42="","",IF($F42&lt;=$E42,0,($F42-$E42)*24))</f>
        <v/>
      </c>
      <c r="I42" s="34" t="str">
        <f aca="false">IF($A42="","",ROUND($H42*60,0)/60)</f>
        <v/>
      </c>
      <c r="J42" s="34" t="str">
        <f aca="false">IF($A42="","",$I42*$G42)</f>
        <v/>
      </c>
      <c r="K42" s="31" t="str">
        <f aca="false">IF($A42="","",IF(WEEKDAY($D42,2)=6,"Sábado",IF(WEEKDAY($D42,2)=7,"Domingo","Dia útil")))</f>
        <v/>
      </c>
      <c r="L42" s="34" t="str">
        <f aca="false">IF($A42="","",IF($K42="Sábado",Parâmetros!$C$6,IF($K42="Domingo",Parâmetros!$C$7,1)))</f>
        <v/>
      </c>
      <c r="M42" s="30" t="str">
        <f aca="false">IF($A42="","",IFERROR(INDEX(Ordens!$I$3:$I$42,MATCH($A42,Ordens!$A$3:$A$42,0)),Parâmetros!$C$5))</f>
        <v/>
      </c>
      <c r="N42" s="30" t="str">
        <f aca="false">IF($A42="","",$J42*$L42*$M42)</f>
        <v/>
      </c>
    </row>
    <row r="43" customFormat="false" ht="18" hidden="false" customHeight="true" outlineLevel="0" collapsed="false">
      <c r="A43" s="25"/>
      <c r="B43" s="26"/>
      <c r="C43" s="26"/>
      <c r="D43" s="27"/>
      <c r="E43" s="32"/>
      <c r="F43" s="32"/>
      <c r="G43" s="33"/>
      <c r="H43" s="34" t="str">
        <f aca="false">IF($A43="","",IF($F43&lt;=$E43,0,($F43-$E43)*24))</f>
        <v/>
      </c>
      <c r="I43" s="34" t="str">
        <f aca="false">IF($A43="","",ROUND($H43*60,0)/60)</f>
        <v/>
      </c>
      <c r="J43" s="34" t="str">
        <f aca="false">IF($A43="","",$I43*$G43)</f>
        <v/>
      </c>
      <c r="K43" s="31" t="str">
        <f aca="false">IF($A43="","",IF(WEEKDAY($D43,2)=6,"Sábado",IF(WEEKDAY($D43,2)=7,"Domingo","Dia útil")))</f>
        <v/>
      </c>
      <c r="L43" s="34" t="str">
        <f aca="false">IF($A43="","",IF($K43="Sábado",Parâmetros!$C$6,IF($K43="Domingo",Parâmetros!$C$7,1)))</f>
        <v/>
      </c>
      <c r="M43" s="30" t="str">
        <f aca="false">IF($A43="","",IFERROR(INDEX(Ordens!$I$3:$I$42,MATCH($A43,Ordens!$A$3:$A$42,0)),Parâmetros!$C$5))</f>
        <v/>
      </c>
      <c r="N43" s="30" t="str">
        <f aca="false">IF($A43="","",$J43*$L43*$M43)</f>
        <v/>
      </c>
    </row>
    <row r="44" customFormat="false" ht="18" hidden="false" customHeight="true" outlineLevel="0" collapsed="false">
      <c r="A44" s="25"/>
      <c r="B44" s="26"/>
      <c r="C44" s="26"/>
      <c r="D44" s="27"/>
      <c r="E44" s="32"/>
      <c r="F44" s="32"/>
      <c r="G44" s="33"/>
      <c r="H44" s="34" t="str">
        <f aca="false">IF($A44="","",IF($F44&lt;=$E44,0,($F44-$E44)*24))</f>
        <v/>
      </c>
      <c r="I44" s="34" t="str">
        <f aca="false">IF($A44="","",ROUND($H44*60,0)/60)</f>
        <v/>
      </c>
      <c r="J44" s="34" t="str">
        <f aca="false">IF($A44="","",$I44*$G44)</f>
        <v/>
      </c>
      <c r="K44" s="31" t="str">
        <f aca="false">IF($A44="","",IF(WEEKDAY($D44,2)=6,"Sábado",IF(WEEKDAY($D44,2)=7,"Domingo","Dia útil")))</f>
        <v/>
      </c>
      <c r="L44" s="34" t="str">
        <f aca="false">IF($A44="","",IF($K44="Sábado",Parâmetros!$C$6,IF($K44="Domingo",Parâmetros!$C$7,1)))</f>
        <v/>
      </c>
      <c r="M44" s="30" t="str">
        <f aca="false">IF($A44="","",IFERROR(INDEX(Ordens!$I$3:$I$42,MATCH($A44,Ordens!$A$3:$A$42,0)),Parâmetros!$C$5))</f>
        <v/>
      </c>
      <c r="N44" s="30" t="str">
        <f aca="false">IF($A44="","",$J44*$L44*$M44)</f>
        <v/>
      </c>
    </row>
    <row r="45" customFormat="false" ht="18" hidden="false" customHeight="true" outlineLevel="0" collapsed="false">
      <c r="A45" s="25"/>
      <c r="B45" s="26"/>
      <c r="C45" s="26"/>
      <c r="D45" s="27"/>
      <c r="E45" s="32"/>
      <c r="F45" s="32"/>
      <c r="G45" s="33"/>
      <c r="H45" s="34" t="str">
        <f aca="false">IF($A45="","",IF($F45&lt;=$E45,0,($F45-$E45)*24))</f>
        <v/>
      </c>
      <c r="I45" s="34" t="str">
        <f aca="false">IF($A45="","",ROUND($H45*60,0)/60)</f>
        <v/>
      </c>
      <c r="J45" s="34" t="str">
        <f aca="false">IF($A45="","",$I45*$G45)</f>
        <v/>
      </c>
      <c r="K45" s="31" t="str">
        <f aca="false">IF($A45="","",IF(WEEKDAY($D45,2)=6,"Sábado",IF(WEEKDAY($D45,2)=7,"Domingo","Dia útil")))</f>
        <v/>
      </c>
      <c r="L45" s="34" t="str">
        <f aca="false">IF($A45="","",IF($K45="Sábado",Parâmetros!$C$6,IF($K45="Domingo",Parâmetros!$C$7,1)))</f>
        <v/>
      </c>
      <c r="M45" s="30" t="str">
        <f aca="false">IF($A45="","",IFERROR(INDEX(Ordens!$I$3:$I$42,MATCH($A45,Ordens!$A$3:$A$42,0)),Parâmetros!$C$5))</f>
        <v/>
      </c>
      <c r="N45" s="30" t="str">
        <f aca="false">IF($A45="","",$J45*$L45*$M45)</f>
        <v/>
      </c>
    </row>
    <row r="46" customFormat="false" ht="18" hidden="false" customHeight="true" outlineLevel="0" collapsed="false">
      <c r="A46" s="25"/>
      <c r="B46" s="26"/>
      <c r="C46" s="26"/>
      <c r="D46" s="27"/>
      <c r="E46" s="32"/>
      <c r="F46" s="32"/>
      <c r="G46" s="33"/>
      <c r="H46" s="34" t="str">
        <f aca="false">IF($A46="","",IF($F46&lt;=$E46,0,($F46-$E46)*24))</f>
        <v/>
      </c>
      <c r="I46" s="34" t="str">
        <f aca="false">IF($A46="","",ROUND($H46*60,0)/60)</f>
        <v/>
      </c>
      <c r="J46" s="34" t="str">
        <f aca="false">IF($A46="","",$I46*$G46)</f>
        <v/>
      </c>
      <c r="K46" s="31" t="str">
        <f aca="false">IF($A46="","",IF(WEEKDAY($D46,2)=6,"Sábado",IF(WEEKDAY($D46,2)=7,"Domingo","Dia útil")))</f>
        <v/>
      </c>
      <c r="L46" s="34" t="str">
        <f aca="false">IF($A46="","",IF($K46="Sábado",Parâmetros!$C$6,IF($K46="Domingo",Parâmetros!$C$7,1)))</f>
        <v/>
      </c>
      <c r="M46" s="30" t="str">
        <f aca="false">IF($A46="","",IFERROR(INDEX(Ordens!$I$3:$I$42,MATCH($A46,Ordens!$A$3:$A$42,0)),Parâmetros!$C$5))</f>
        <v/>
      </c>
      <c r="N46" s="30" t="str">
        <f aca="false">IF($A46="","",$J46*$L46*$M46)</f>
        <v/>
      </c>
    </row>
    <row r="47" customFormat="false" ht="18" hidden="false" customHeight="true" outlineLevel="0" collapsed="false">
      <c r="A47" s="25"/>
      <c r="B47" s="26"/>
      <c r="C47" s="26"/>
      <c r="D47" s="27"/>
      <c r="E47" s="32"/>
      <c r="F47" s="32"/>
      <c r="G47" s="33"/>
      <c r="H47" s="34" t="str">
        <f aca="false">IF($A47="","",IF($F47&lt;=$E47,0,($F47-$E47)*24))</f>
        <v/>
      </c>
      <c r="I47" s="34" t="str">
        <f aca="false">IF($A47="","",ROUND($H47*60,0)/60)</f>
        <v/>
      </c>
      <c r="J47" s="34" t="str">
        <f aca="false">IF($A47="","",$I47*$G47)</f>
        <v/>
      </c>
      <c r="K47" s="31" t="str">
        <f aca="false">IF($A47="","",IF(WEEKDAY($D47,2)=6,"Sábado",IF(WEEKDAY($D47,2)=7,"Domingo","Dia útil")))</f>
        <v/>
      </c>
      <c r="L47" s="34" t="str">
        <f aca="false">IF($A47="","",IF($K47="Sábado",Parâmetros!$C$6,IF($K47="Domingo",Parâmetros!$C$7,1)))</f>
        <v/>
      </c>
      <c r="M47" s="30" t="str">
        <f aca="false">IF($A47="","",IFERROR(INDEX(Ordens!$I$3:$I$42,MATCH($A47,Ordens!$A$3:$A$42,0)),Parâmetros!$C$5))</f>
        <v/>
      </c>
      <c r="N47" s="30" t="str">
        <f aca="false">IF($A47="","",$J47*$L47*$M47)</f>
        <v/>
      </c>
    </row>
    <row r="48" customFormat="false" ht="18" hidden="false" customHeight="true" outlineLevel="0" collapsed="false">
      <c r="A48" s="25"/>
      <c r="B48" s="26"/>
      <c r="C48" s="26"/>
      <c r="D48" s="27"/>
      <c r="E48" s="32"/>
      <c r="F48" s="32"/>
      <c r="G48" s="33"/>
      <c r="H48" s="34" t="str">
        <f aca="false">IF($A48="","",IF($F48&lt;=$E48,0,($F48-$E48)*24))</f>
        <v/>
      </c>
      <c r="I48" s="34" t="str">
        <f aca="false">IF($A48="","",ROUND($H48*60,0)/60)</f>
        <v/>
      </c>
      <c r="J48" s="34" t="str">
        <f aca="false">IF($A48="","",$I48*$G48)</f>
        <v/>
      </c>
      <c r="K48" s="31" t="str">
        <f aca="false">IF($A48="","",IF(WEEKDAY($D48,2)=6,"Sábado",IF(WEEKDAY($D48,2)=7,"Domingo","Dia útil")))</f>
        <v/>
      </c>
      <c r="L48" s="34" t="str">
        <f aca="false">IF($A48="","",IF($K48="Sábado",Parâmetros!$C$6,IF($K48="Domingo",Parâmetros!$C$7,1)))</f>
        <v/>
      </c>
      <c r="M48" s="30" t="str">
        <f aca="false">IF($A48="","",IFERROR(INDEX(Ordens!$I$3:$I$42,MATCH($A48,Ordens!$A$3:$A$42,0)),Parâmetros!$C$5))</f>
        <v/>
      </c>
      <c r="N48" s="30" t="str">
        <f aca="false">IF($A48="","",$J48*$L48*$M48)</f>
        <v/>
      </c>
    </row>
    <row r="49" customFormat="false" ht="18" hidden="false" customHeight="true" outlineLevel="0" collapsed="false">
      <c r="A49" s="25"/>
      <c r="B49" s="26"/>
      <c r="C49" s="26"/>
      <c r="D49" s="27"/>
      <c r="E49" s="32"/>
      <c r="F49" s="32"/>
      <c r="G49" s="33"/>
      <c r="H49" s="34" t="str">
        <f aca="false">IF($A49="","",IF($F49&lt;=$E49,0,($F49-$E49)*24))</f>
        <v/>
      </c>
      <c r="I49" s="34" t="str">
        <f aca="false">IF($A49="","",ROUND($H49*60,0)/60)</f>
        <v/>
      </c>
      <c r="J49" s="34" t="str">
        <f aca="false">IF($A49="","",$I49*$G49)</f>
        <v/>
      </c>
      <c r="K49" s="31" t="str">
        <f aca="false">IF($A49="","",IF(WEEKDAY($D49,2)=6,"Sábado",IF(WEEKDAY($D49,2)=7,"Domingo","Dia útil")))</f>
        <v/>
      </c>
      <c r="L49" s="34" t="str">
        <f aca="false">IF($A49="","",IF($K49="Sábado",Parâmetros!$C$6,IF($K49="Domingo",Parâmetros!$C$7,1)))</f>
        <v/>
      </c>
      <c r="M49" s="30" t="str">
        <f aca="false">IF($A49="","",IFERROR(INDEX(Ordens!$I$3:$I$42,MATCH($A49,Ordens!$A$3:$A$42,0)),Parâmetros!$C$5))</f>
        <v/>
      </c>
      <c r="N49" s="30" t="str">
        <f aca="false">IF($A49="","",$J49*$L49*$M49)</f>
        <v/>
      </c>
    </row>
    <row r="50" customFormat="false" ht="18" hidden="false" customHeight="true" outlineLevel="0" collapsed="false">
      <c r="A50" s="25"/>
      <c r="B50" s="26"/>
      <c r="C50" s="26"/>
      <c r="D50" s="27"/>
      <c r="E50" s="32"/>
      <c r="F50" s="32"/>
      <c r="G50" s="33"/>
      <c r="H50" s="34" t="str">
        <f aca="false">IF($A50="","",IF($F50&lt;=$E50,0,($F50-$E50)*24))</f>
        <v/>
      </c>
      <c r="I50" s="34" t="str">
        <f aca="false">IF($A50="","",ROUND($H50*60,0)/60)</f>
        <v/>
      </c>
      <c r="J50" s="34" t="str">
        <f aca="false">IF($A50="","",$I50*$G50)</f>
        <v/>
      </c>
      <c r="K50" s="31" t="str">
        <f aca="false">IF($A50="","",IF(WEEKDAY($D50,2)=6,"Sábado",IF(WEEKDAY($D50,2)=7,"Domingo","Dia útil")))</f>
        <v/>
      </c>
      <c r="L50" s="34" t="str">
        <f aca="false">IF($A50="","",IF($K50="Sábado",Parâmetros!$C$6,IF($K50="Domingo",Parâmetros!$C$7,1)))</f>
        <v/>
      </c>
      <c r="M50" s="30" t="str">
        <f aca="false">IF($A50="","",IFERROR(INDEX(Ordens!$I$3:$I$42,MATCH($A50,Ordens!$A$3:$A$42,0)),Parâmetros!$C$5))</f>
        <v/>
      </c>
      <c r="N50" s="30" t="str">
        <f aca="false">IF($A50="","",$J50*$L50*$M50)</f>
        <v/>
      </c>
    </row>
    <row r="51" customFormat="false" ht="18" hidden="false" customHeight="true" outlineLevel="0" collapsed="false">
      <c r="A51" s="25"/>
      <c r="B51" s="26"/>
      <c r="C51" s="26"/>
      <c r="D51" s="27"/>
      <c r="E51" s="32"/>
      <c r="F51" s="32"/>
      <c r="G51" s="33"/>
      <c r="H51" s="34" t="str">
        <f aca="false">IF($A51="","",IF($F51&lt;=$E51,0,($F51-$E51)*24))</f>
        <v/>
      </c>
      <c r="I51" s="34" t="str">
        <f aca="false">IF($A51="","",ROUND($H51*60,0)/60)</f>
        <v/>
      </c>
      <c r="J51" s="34" t="str">
        <f aca="false">IF($A51="","",$I51*$G51)</f>
        <v/>
      </c>
      <c r="K51" s="31" t="str">
        <f aca="false">IF($A51="","",IF(WEEKDAY($D51,2)=6,"Sábado",IF(WEEKDAY($D51,2)=7,"Domingo","Dia útil")))</f>
        <v/>
      </c>
      <c r="L51" s="34" t="str">
        <f aca="false">IF($A51="","",IF($K51="Sábado",Parâmetros!$C$6,IF($K51="Domingo",Parâmetros!$C$7,1)))</f>
        <v/>
      </c>
      <c r="M51" s="30" t="str">
        <f aca="false">IF($A51="","",IFERROR(INDEX(Ordens!$I$3:$I$42,MATCH($A51,Ordens!$A$3:$A$42,0)),Parâmetros!$C$5))</f>
        <v/>
      </c>
      <c r="N51" s="30" t="str">
        <f aca="false">IF($A51="","",$J51*$L51*$M51)</f>
        <v/>
      </c>
    </row>
    <row r="52" customFormat="false" ht="18" hidden="false" customHeight="true" outlineLevel="0" collapsed="false">
      <c r="A52" s="25"/>
      <c r="B52" s="26"/>
      <c r="C52" s="26"/>
      <c r="D52" s="27"/>
      <c r="E52" s="32"/>
      <c r="F52" s="32"/>
      <c r="G52" s="33"/>
      <c r="H52" s="34" t="str">
        <f aca="false">IF($A52="","",IF($F52&lt;=$E52,0,($F52-$E52)*24))</f>
        <v/>
      </c>
      <c r="I52" s="34" t="str">
        <f aca="false">IF($A52="","",ROUND($H52*60,0)/60)</f>
        <v/>
      </c>
      <c r="J52" s="34" t="str">
        <f aca="false">IF($A52="","",$I52*$G52)</f>
        <v/>
      </c>
      <c r="K52" s="31" t="str">
        <f aca="false">IF($A52="","",IF(WEEKDAY($D52,2)=6,"Sábado",IF(WEEKDAY($D52,2)=7,"Domingo","Dia útil")))</f>
        <v/>
      </c>
      <c r="L52" s="34" t="str">
        <f aca="false">IF($A52="","",IF($K52="Sábado",Parâmetros!$C$6,IF($K52="Domingo",Parâmetros!$C$7,1)))</f>
        <v/>
      </c>
      <c r="M52" s="30" t="str">
        <f aca="false">IF($A52="","",IFERROR(INDEX(Ordens!$I$3:$I$42,MATCH($A52,Ordens!$A$3:$A$42,0)),Parâmetros!$C$5))</f>
        <v/>
      </c>
      <c r="N52" s="30" t="str">
        <f aca="false">IF($A52="","",$J52*$L52*$M52)</f>
        <v/>
      </c>
    </row>
    <row r="53" customFormat="false" ht="18" hidden="false" customHeight="true" outlineLevel="0" collapsed="false">
      <c r="A53" s="25"/>
      <c r="B53" s="26"/>
      <c r="C53" s="26"/>
      <c r="D53" s="27"/>
      <c r="E53" s="32"/>
      <c r="F53" s="32"/>
      <c r="G53" s="33"/>
      <c r="H53" s="34" t="str">
        <f aca="false">IF($A53="","",IF($F53&lt;=$E53,0,($F53-$E53)*24))</f>
        <v/>
      </c>
      <c r="I53" s="34" t="str">
        <f aca="false">IF($A53="","",ROUND($H53*60,0)/60)</f>
        <v/>
      </c>
      <c r="J53" s="34" t="str">
        <f aca="false">IF($A53="","",$I53*$G53)</f>
        <v/>
      </c>
      <c r="K53" s="31" t="str">
        <f aca="false">IF($A53="","",IF(WEEKDAY($D53,2)=6,"Sábado",IF(WEEKDAY($D53,2)=7,"Domingo","Dia útil")))</f>
        <v/>
      </c>
      <c r="L53" s="34" t="str">
        <f aca="false">IF($A53="","",IF($K53="Sábado",Parâmetros!$C$6,IF($K53="Domingo",Parâmetros!$C$7,1)))</f>
        <v/>
      </c>
      <c r="M53" s="30" t="str">
        <f aca="false">IF($A53="","",IFERROR(INDEX(Ordens!$I$3:$I$42,MATCH($A53,Ordens!$A$3:$A$42,0)),Parâmetros!$C$5))</f>
        <v/>
      </c>
      <c r="N53" s="30" t="str">
        <f aca="false">IF($A53="","",$J53*$L53*$M53)</f>
        <v/>
      </c>
    </row>
    <row r="54" customFormat="false" ht="18" hidden="false" customHeight="true" outlineLevel="0" collapsed="false">
      <c r="A54" s="25"/>
      <c r="B54" s="26"/>
      <c r="C54" s="26"/>
      <c r="D54" s="27"/>
      <c r="E54" s="32"/>
      <c r="F54" s="32"/>
      <c r="G54" s="33"/>
      <c r="H54" s="34" t="str">
        <f aca="false">IF($A54="","",IF($F54&lt;=$E54,0,($F54-$E54)*24))</f>
        <v/>
      </c>
      <c r="I54" s="34" t="str">
        <f aca="false">IF($A54="","",ROUND($H54*60,0)/60)</f>
        <v/>
      </c>
      <c r="J54" s="34" t="str">
        <f aca="false">IF($A54="","",$I54*$G54)</f>
        <v/>
      </c>
      <c r="K54" s="31" t="str">
        <f aca="false">IF($A54="","",IF(WEEKDAY($D54,2)=6,"Sábado",IF(WEEKDAY($D54,2)=7,"Domingo","Dia útil")))</f>
        <v/>
      </c>
      <c r="L54" s="34" t="str">
        <f aca="false">IF($A54="","",IF($K54="Sábado",Parâmetros!$C$6,IF($K54="Domingo",Parâmetros!$C$7,1)))</f>
        <v/>
      </c>
      <c r="M54" s="30" t="str">
        <f aca="false">IF($A54="","",IFERROR(INDEX(Ordens!$I$3:$I$42,MATCH($A54,Ordens!$A$3:$A$42,0)),Parâmetros!$C$5))</f>
        <v/>
      </c>
      <c r="N54" s="30" t="str">
        <f aca="false">IF($A54="","",$J54*$L54*$M54)</f>
        <v/>
      </c>
    </row>
    <row r="55" customFormat="false" ht="18" hidden="false" customHeight="true" outlineLevel="0" collapsed="false">
      <c r="A55" s="25"/>
      <c r="B55" s="26"/>
      <c r="C55" s="26"/>
      <c r="D55" s="27"/>
      <c r="E55" s="32"/>
      <c r="F55" s="32"/>
      <c r="G55" s="33"/>
      <c r="H55" s="34" t="str">
        <f aca="false">IF($A55="","",IF($F55&lt;=$E55,0,($F55-$E55)*24))</f>
        <v/>
      </c>
      <c r="I55" s="34" t="str">
        <f aca="false">IF($A55="","",ROUND($H55*60,0)/60)</f>
        <v/>
      </c>
      <c r="J55" s="34" t="str">
        <f aca="false">IF($A55="","",$I55*$G55)</f>
        <v/>
      </c>
      <c r="K55" s="31" t="str">
        <f aca="false">IF($A55="","",IF(WEEKDAY($D55,2)=6,"Sábado",IF(WEEKDAY($D55,2)=7,"Domingo","Dia útil")))</f>
        <v/>
      </c>
      <c r="L55" s="34" t="str">
        <f aca="false">IF($A55="","",IF($K55="Sábado",Parâmetros!$C$6,IF($K55="Domingo",Parâmetros!$C$7,1)))</f>
        <v/>
      </c>
      <c r="M55" s="30" t="str">
        <f aca="false">IF($A55="","",IFERROR(INDEX(Ordens!$I$3:$I$42,MATCH($A55,Ordens!$A$3:$A$42,0)),Parâmetros!$C$5))</f>
        <v/>
      </c>
      <c r="N55" s="30" t="str">
        <f aca="false">IF($A55="","",$J55*$L55*$M55)</f>
        <v/>
      </c>
    </row>
    <row r="56" customFormat="false" ht="18" hidden="false" customHeight="true" outlineLevel="0" collapsed="false">
      <c r="A56" s="25"/>
      <c r="B56" s="26"/>
      <c r="C56" s="26"/>
      <c r="D56" s="27"/>
      <c r="E56" s="32"/>
      <c r="F56" s="32"/>
      <c r="G56" s="33"/>
      <c r="H56" s="34" t="str">
        <f aca="false">IF($A56="","",IF($F56&lt;=$E56,0,($F56-$E56)*24))</f>
        <v/>
      </c>
      <c r="I56" s="34" t="str">
        <f aca="false">IF($A56="","",ROUND($H56*60,0)/60)</f>
        <v/>
      </c>
      <c r="J56" s="34" t="str">
        <f aca="false">IF($A56="","",$I56*$G56)</f>
        <v/>
      </c>
      <c r="K56" s="31" t="str">
        <f aca="false">IF($A56="","",IF(WEEKDAY($D56,2)=6,"Sábado",IF(WEEKDAY($D56,2)=7,"Domingo","Dia útil")))</f>
        <v/>
      </c>
      <c r="L56" s="34" t="str">
        <f aca="false">IF($A56="","",IF($K56="Sábado",Parâmetros!$C$6,IF($K56="Domingo",Parâmetros!$C$7,1)))</f>
        <v/>
      </c>
      <c r="M56" s="30" t="str">
        <f aca="false">IF($A56="","",IFERROR(INDEX(Ordens!$I$3:$I$42,MATCH($A56,Ordens!$A$3:$A$42,0)),Parâmetros!$C$5))</f>
        <v/>
      </c>
      <c r="N56" s="30" t="str">
        <f aca="false">IF($A56="","",$J56*$L56*$M56)</f>
        <v/>
      </c>
    </row>
    <row r="57" customFormat="false" ht="18" hidden="false" customHeight="true" outlineLevel="0" collapsed="false">
      <c r="A57" s="25"/>
      <c r="B57" s="26"/>
      <c r="C57" s="26"/>
      <c r="D57" s="27"/>
      <c r="E57" s="32"/>
      <c r="F57" s="32"/>
      <c r="G57" s="33"/>
      <c r="H57" s="34" t="str">
        <f aca="false">IF($A57="","",IF($F57&lt;=$E57,0,($F57-$E57)*24))</f>
        <v/>
      </c>
      <c r="I57" s="34" t="str">
        <f aca="false">IF($A57="","",ROUND($H57*60,0)/60)</f>
        <v/>
      </c>
      <c r="J57" s="34" t="str">
        <f aca="false">IF($A57="","",$I57*$G57)</f>
        <v/>
      </c>
      <c r="K57" s="31" t="str">
        <f aca="false">IF($A57="","",IF(WEEKDAY($D57,2)=6,"Sábado",IF(WEEKDAY($D57,2)=7,"Domingo","Dia útil")))</f>
        <v/>
      </c>
      <c r="L57" s="34" t="str">
        <f aca="false">IF($A57="","",IF($K57="Sábado",Parâmetros!$C$6,IF($K57="Domingo",Parâmetros!$C$7,1)))</f>
        <v/>
      </c>
      <c r="M57" s="30" t="str">
        <f aca="false">IF($A57="","",IFERROR(INDEX(Ordens!$I$3:$I$42,MATCH($A57,Ordens!$A$3:$A$42,0)),Parâmetros!$C$5))</f>
        <v/>
      </c>
      <c r="N57" s="30" t="str">
        <f aca="false">IF($A57="","",$J57*$L57*$M57)</f>
        <v/>
      </c>
    </row>
    <row r="58" customFormat="false" ht="18" hidden="false" customHeight="true" outlineLevel="0" collapsed="false">
      <c r="A58" s="25"/>
      <c r="B58" s="26"/>
      <c r="C58" s="26"/>
      <c r="D58" s="27"/>
      <c r="E58" s="32"/>
      <c r="F58" s="32"/>
      <c r="G58" s="33"/>
      <c r="H58" s="34" t="str">
        <f aca="false">IF($A58="","",IF($F58&lt;=$E58,0,($F58-$E58)*24))</f>
        <v/>
      </c>
      <c r="I58" s="34" t="str">
        <f aca="false">IF($A58="","",ROUND($H58*60,0)/60)</f>
        <v/>
      </c>
      <c r="J58" s="34" t="str">
        <f aca="false">IF($A58="","",$I58*$G58)</f>
        <v/>
      </c>
      <c r="K58" s="31" t="str">
        <f aca="false">IF($A58="","",IF(WEEKDAY($D58,2)=6,"Sábado",IF(WEEKDAY($D58,2)=7,"Domingo","Dia útil")))</f>
        <v/>
      </c>
      <c r="L58" s="34" t="str">
        <f aca="false">IF($A58="","",IF($K58="Sábado",Parâmetros!$C$6,IF($K58="Domingo",Parâmetros!$C$7,1)))</f>
        <v/>
      </c>
      <c r="M58" s="30" t="str">
        <f aca="false">IF($A58="","",IFERROR(INDEX(Ordens!$I$3:$I$42,MATCH($A58,Ordens!$A$3:$A$42,0)),Parâmetros!$C$5))</f>
        <v/>
      </c>
      <c r="N58" s="30" t="str">
        <f aca="false">IF($A58="","",$J58*$L58*$M58)</f>
        <v/>
      </c>
    </row>
    <row r="59" customFormat="false" ht="18" hidden="false" customHeight="true" outlineLevel="0" collapsed="false">
      <c r="A59" s="25"/>
      <c r="B59" s="26"/>
      <c r="C59" s="26"/>
      <c r="D59" s="27"/>
      <c r="E59" s="32"/>
      <c r="F59" s="32"/>
      <c r="G59" s="33"/>
      <c r="H59" s="34" t="str">
        <f aca="false">IF($A59="","",IF($F59&lt;=$E59,0,($F59-$E59)*24))</f>
        <v/>
      </c>
      <c r="I59" s="34" t="str">
        <f aca="false">IF($A59="","",ROUND($H59*60,0)/60)</f>
        <v/>
      </c>
      <c r="J59" s="34" t="str">
        <f aca="false">IF($A59="","",$I59*$G59)</f>
        <v/>
      </c>
      <c r="K59" s="31" t="str">
        <f aca="false">IF($A59="","",IF(WEEKDAY($D59,2)=6,"Sábado",IF(WEEKDAY($D59,2)=7,"Domingo","Dia útil")))</f>
        <v/>
      </c>
      <c r="L59" s="34" t="str">
        <f aca="false">IF($A59="","",IF($K59="Sábado",Parâmetros!$C$6,IF($K59="Domingo",Parâmetros!$C$7,1)))</f>
        <v/>
      </c>
      <c r="M59" s="30" t="str">
        <f aca="false">IF($A59="","",IFERROR(INDEX(Ordens!$I$3:$I$42,MATCH($A59,Ordens!$A$3:$A$42,0)),Parâmetros!$C$5))</f>
        <v/>
      </c>
      <c r="N59" s="30" t="str">
        <f aca="false">IF($A59="","",$J59*$L59*$M59)</f>
        <v/>
      </c>
    </row>
    <row r="60" customFormat="false" ht="18" hidden="false" customHeight="true" outlineLevel="0" collapsed="false">
      <c r="A60" s="25"/>
      <c r="B60" s="26"/>
      <c r="C60" s="26"/>
      <c r="D60" s="27"/>
      <c r="E60" s="32"/>
      <c r="F60" s="32"/>
      <c r="G60" s="33"/>
      <c r="H60" s="34" t="str">
        <f aca="false">IF($A60="","",IF($F60&lt;=$E60,0,($F60-$E60)*24))</f>
        <v/>
      </c>
      <c r="I60" s="34" t="str">
        <f aca="false">IF($A60="","",ROUND($H60*60,0)/60)</f>
        <v/>
      </c>
      <c r="J60" s="34" t="str">
        <f aca="false">IF($A60="","",$I60*$G60)</f>
        <v/>
      </c>
      <c r="K60" s="31" t="str">
        <f aca="false">IF($A60="","",IF(WEEKDAY($D60,2)=6,"Sábado",IF(WEEKDAY($D60,2)=7,"Domingo","Dia útil")))</f>
        <v/>
      </c>
      <c r="L60" s="34" t="str">
        <f aca="false">IF($A60="","",IF($K60="Sábado",Parâmetros!$C$6,IF($K60="Domingo",Parâmetros!$C$7,1)))</f>
        <v/>
      </c>
      <c r="M60" s="30" t="str">
        <f aca="false">IF($A60="","",IFERROR(INDEX(Ordens!$I$3:$I$42,MATCH($A60,Ordens!$A$3:$A$42,0)),Parâmetros!$C$5))</f>
        <v/>
      </c>
      <c r="N60" s="30" t="str">
        <f aca="false">IF($A60="","",$J60*$L60*$M60)</f>
        <v/>
      </c>
    </row>
    <row r="61" customFormat="false" ht="18" hidden="false" customHeight="true" outlineLevel="0" collapsed="false">
      <c r="A61" s="25"/>
      <c r="B61" s="26"/>
      <c r="C61" s="26"/>
      <c r="D61" s="27"/>
      <c r="E61" s="32"/>
      <c r="F61" s="32"/>
      <c r="G61" s="33"/>
      <c r="H61" s="34" t="str">
        <f aca="false">IF($A61="","",IF($F61&lt;=$E61,0,($F61-$E61)*24))</f>
        <v/>
      </c>
      <c r="I61" s="34" t="str">
        <f aca="false">IF($A61="","",ROUND($H61*60,0)/60)</f>
        <v/>
      </c>
      <c r="J61" s="34" t="str">
        <f aca="false">IF($A61="","",$I61*$G61)</f>
        <v/>
      </c>
      <c r="K61" s="31" t="str">
        <f aca="false">IF($A61="","",IF(WEEKDAY($D61,2)=6,"Sábado",IF(WEEKDAY($D61,2)=7,"Domingo","Dia útil")))</f>
        <v/>
      </c>
      <c r="L61" s="34" t="str">
        <f aca="false">IF($A61="","",IF($K61="Sábado",Parâmetros!$C$6,IF($K61="Domingo",Parâmetros!$C$7,1)))</f>
        <v/>
      </c>
      <c r="M61" s="30" t="str">
        <f aca="false">IF($A61="","",IFERROR(INDEX(Ordens!$I$3:$I$42,MATCH($A61,Ordens!$A$3:$A$42,0)),Parâmetros!$C$5))</f>
        <v/>
      </c>
      <c r="N61" s="30" t="str">
        <f aca="false">IF($A61="","",$J61*$L61*$M61)</f>
        <v/>
      </c>
    </row>
    <row r="62" customFormat="false" ht="18" hidden="false" customHeight="true" outlineLevel="0" collapsed="false">
      <c r="A62" s="25"/>
      <c r="B62" s="26"/>
      <c r="C62" s="26"/>
      <c r="D62" s="27"/>
      <c r="E62" s="32"/>
      <c r="F62" s="32"/>
      <c r="G62" s="33"/>
      <c r="H62" s="34" t="str">
        <f aca="false">IF($A62="","",IF($F62&lt;=$E62,0,($F62-$E62)*24))</f>
        <v/>
      </c>
      <c r="I62" s="34" t="str">
        <f aca="false">IF($A62="","",ROUND($H62*60,0)/60)</f>
        <v/>
      </c>
      <c r="J62" s="34" t="str">
        <f aca="false">IF($A62="","",$I62*$G62)</f>
        <v/>
      </c>
      <c r="K62" s="31" t="str">
        <f aca="false">IF($A62="","",IF(WEEKDAY($D62,2)=6,"Sábado",IF(WEEKDAY($D62,2)=7,"Domingo","Dia útil")))</f>
        <v/>
      </c>
      <c r="L62" s="34" t="str">
        <f aca="false">IF($A62="","",IF($K62="Sábado",Parâmetros!$C$6,IF($K62="Domingo",Parâmetros!$C$7,1)))</f>
        <v/>
      </c>
      <c r="M62" s="30" t="str">
        <f aca="false">IF($A62="","",IFERROR(INDEX(Ordens!$I$3:$I$42,MATCH($A62,Ordens!$A$3:$A$42,0)),Parâmetros!$C$5))</f>
        <v/>
      </c>
      <c r="N62" s="30" t="str">
        <f aca="false">IF($A62="","",$J62*$L62*$M62)</f>
        <v/>
      </c>
    </row>
    <row r="63" customFormat="false" ht="18" hidden="false" customHeight="true" outlineLevel="0" collapsed="false">
      <c r="A63" s="25"/>
      <c r="B63" s="26"/>
      <c r="C63" s="26"/>
      <c r="D63" s="27"/>
      <c r="E63" s="32"/>
      <c r="F63" s="32"/>
      <c r="G63" s="33"/>
      <c r="H63" s="34" t="str">
        <f aca="false">IF($A63="","",IF($F63&lt;=$E63,0,($F63-$E63)*24))</f>
        <v/>
      </c>
      <c r="I63" s="34" t="str">
        <f aca="false">IF($A63="","",ROUND($H63*60,0)/60)</f>
        <v/>
      </c>
      <c r="J63" s="34" t="str">
        <f aca="false">IF($A63="","",$I63*$G63)</f>
        <v/>
      </c>
      <c r="K63" s="31" t="str">
        <f aca="false">IF($A63="","",IF(WEEKDAY($D63,2)=6,"Sábado",IF(WEEKDAY($D63,2)=7,"Domingo","Dia útil")))</f>
        <v/>
      </c>
      <c r="L63" s="34" t="str">
        <f aca="false">IF($A63="","",IF($K63="Sábado",Parâmetros!$C$6,IF($K63="Domingo",Parâmetros!$C$7,1)))</f>
        <v/>
      </c>
      <c r="M63" s="30" t="str">
        <f aca="false">IF($A63="","",IFERROR(INDEX(Ordens!$I$3:$I$42,MATCH($A63,Ordens!$A$3:$A$42,0)),Parâmetros!$C$5))</f>
        <v/>
      </c>
      <c r="N63" s="30" t="str">
        <f aca="false">IF($A63="","",$J63*$L63*$M63)</f>
        <v/>
      </c>
    </row>
    <row r="64" customFormat="false" ht="18" hidden="false" customHeight="true" outlineLevel="0" collapsed="false">
      <c r="A64" s="25"/>
      <c r="B64" s="26"/>
      <c r="C64" s="26"/>
      <c r="D64" s="27"/>
      <c r="E64" s="32"/>
      <c r="F64" s="32"/>
      <c r="G64" s="33"/>
      <c r="H64" s="34" t="str">
        <f aca="false">IF($A64="","",IF($F64&lt;=$E64,0,($F64-$E64)*24))</f>
        <v/>
      </c>
      <c r="I64" s="34" t="str">
        <f aca="false">IF($A64="","",ROUND($H64*60,0)/60)</f>
        <v/>
      </c>
      <c r="J64" s="34" t="str">
        <f aca="false">IF($A64="","",$I64*$G64)</f>
        <v/>
      </c>
      <c r="K64" s="31" t="str">
        <f aca="false">IF($A64="","",IF(WEEKDAY($D64,2)=6,"Sábado",IF(WEEKDAY($D64,2)=7,"Domingo","Dia útil")))</f>
        <v/>
      </c>
      <c r="L64" s="34" t="str">
        <f aca="false">IF($A64="","",IF($K64="Sábado",Parâmetros!$C$6,IF($K64="Domingo",Parâmetros!$C$7,1)))</f>
        <v/>
      </c>
      <c r="M64" s="30" t="str">
        <f aca="false">IF($A64="","",IFERROR(INDEX(Ordens!$I$3:$I$42,MATCH($A64,Ordens!$A$3:$A$42,0)),Parâmetros!$C$5))</f>
        <v/>
      </c>
      <c r="N64" s="30" t="str">
        <f aca="false">IF($A64="","",$J64*$L64*$M64)</f>
        <v/>
      </c>
    </row>
    <row r="65" customFormat="false" ht="18" hidden="false" customHeight="true" outlineLevel="0" collapsed="false">
      <c r="A65" s="25"/>
      <c r="B65" s="26"/>
      <c r="C65" s="26"/>
      <c r="D65" s="27"/>
      <c r="E65" s="32"/>
      <c r="F65" s="32"/>
      <c r="G65" s="33"/>
      <c r="H65" s="34" t="str">
        <f aca="false">IF($A65="","",IF($F65&lt;=$E65,0,($F65-$E65)*24))</f>
        <v/>
      </c>
      <c r="I65" s="34" t="str">
        <f aca="false">IF($A65="","",ROUND($H65*60,0)/60)</f>
        <v/>
      </c>
      <c r="J65" s="34" t="str">
        <f aca="false">IF($A65="","",$I65*$G65)</f>
        <v/>
      </c>
      <c r="K65" s="31" t="str">
        <f aca="false">IF($A65="","",IF(WEEKDAY($D65,2)=6,"Sábado",IF(WEEKDAY($D65,2)=7,"Domingo","Dia útil")))</f>
        <v/>
      </c>
      <c r="L65" s="34" t="str">
        <f aca="false">IF($A65="","",IF($K65="Sábado",Parâmetros!$C$6,IF($K65="Domingo",Parâmetros!$C$7,1)))</f>
        <v/>
      </c>
      <c r="M65" s="30" t="str">
        <f aca="false">IF($A65="","",IFERROR(INDEX(Ordens!$I$3:$I$42,MATCH($A65,Ordens!$A$3:$A$42,0)),Parâmetros!$C$5))</f>
        <v/>
      </c>
      <c r="N65" s="30" t="str">
        <f aca="false">IF($A65="","",$J65*$L65*$M65)</f>
        <v/>
      </c>
    </row>
    <row r="66" customFormat="false" ht="18" hidden="false" customHeight="true" outlineLevel="0" collapsed="false">
      <c r="A66" s="25"/>
      <c r="B66" s="26"/>
      <c r="C66" s="26"/>
      <c r="D66" s="27"/>
      <c r="E66" s="32"/>
      <c r="F66" s="32"/>
      <c r="G66" s="33"/>
      <c r="H66" s="34" t="str">
        <f aca="false">IF($A66="","",IF($F66&lt;=$E66,0,($F66-$E66)*24))</f>
        <v/>
      </c>
      <c r="I66" s="34" t="str">
        <f aca="false">IF($A66="","",ROUND($H66*60,0)/60)</f>
        <v/>
      </c>
      <c r="J66" s="34" t="str">
        <f aca="false">IF($A66="","",$I66*$G66)</f>
        <v/>
      </c>
      <c r="K66" s="31" t="str">
        <f aca="false">IF($A66="","",IF(WEEKDAY($D66,2)=6,"Sábado",IF(WEEKDAY($D66,2)=7,"Domingo","Dia útil")))</f>
        <v/>
      </c>
      <c r="L66" s="34" t="str">
        <f aca="false">IF($A66="","",IF($K66="Sábado",Parâmetros!$C$6,IF($K66="Domingo",Parâmetros!$C$7,1)))</f>
        <v/>
      </c>
      <c r="M66" s="30" t="str">
        <f aca="false">IF($A66="","",IFERROR(INDEX(Ordens!$I$3:$I$42,MATCH($A66,Ordens!$A$3:$A$42,0)),Parâmetros!$C$5))</f>
        <v/>
      </c>
      <c r="N66" s="30" t="str">
        <f aca="false">IF($A66="","",$J66*$L66*$M66)</f>
        <v/>
      </c>
    </row>
    <row r="67" customFormat="false" ht="18" hidden="false" customHeight="true" outlineLevel="0" collapsed="false">
      <c r="A67" s="25"/>
      <c r="B67" s="26"/>
      <c r="C67" s="26"/>
      <c r="D67" s="27"/>
      <c r="E67" s="32"/>
      <c r="F67" s="32"/>
      <c r="G67" s="33"/>
      <c r="H67" s="34" t="str">
        <f aca="false">IF($A67="","",IF($F67&lt;=$E67,0,($F67-$E67)*24))</f>
        <v/>
      </c>
      <c r="I67" s="34" t="str">
        <f aca="false">IF($A67="","",ROUND($H67*60,0)/60)</f>
        <v/>
      </c>
      <c r="J67" s="34" t="str">
        <f aca="false">IF($A67="","",$I67*$G67)</f>
        <v/>
      </c>
      <c r="K67" s="31" t="str">
        <f aca="false">IF($A67="","",IF(WEEKDAY($D67,2)=6,"Sábado",IF(WEEKDAY($D67,2)=7,"Domingo","Dia útil")))</f>
        <v/>
      </c>
      <c r="L67" s="34" t="str">
        <f aca="false">IF($A67="","",IF($K67="Sábado",Parâmetros!$C$6,IF($K67="Domingo",Parâmetros!$C$7,1)))</f>
        <v/>
      </c>
      <c r="M67" s="30" t="str">
        <f aca="false">IF($A67="","",IFERROR(INDEX(Ordens!$I$3:$I$42,MATCH($A67,Ordens!$A$3:$A$42,0)),Parâmetros!$C$5))</f>
        <v/>
      </c>
      <c r="N67" s="30" t="str">
        <f aca="false">IF($A67="","",$J67*$L67*$M67)</f>
        <v/>
      </c>
    </row>
    <row r="68" customFormat="false" ht="18" hidden="false" customHeight="true" outlineLevel="0" collapsed="false">
      <c r="A68" s="25"/>
      <c r="B68" s="26"/>
      <c r="C68" s="26"/>
      <c r="D68" s="27"/>
      <c r="E68" s="32"/>
      <c r="F68" s="32"/>
      <c r="G68" s="33"/>
      <c r="H68" s="34" t="str">
        <f aca="false">IF($A68="","",IF($F68&lt;=$E68,0,($F68-$E68)*24))</f>
        <v/>
      </c>
      <c r="I68" s="34" t="str">
        <f aca="false">IF($A68="","",ROUND($H68*60,0)/60)</f>
        <v/>
      </c>
      <c r="J68" s="34" t="str">
        <f aca="false">IF($A68="","",$I68*$G68)</f>
        <v/>
      </c>
      <c r="K68" s="31" t="str">
        <f aca="false">IF($A68="","",IF(WEEKDAY($D68,2)=6,"Sábado",IF(WEEKDAY($D68,2)=7,"Domingo","Dia útil")))</f>
        <v/>
      </c>
      <c r="L68" s="34" t="str">
        <f aca="false">IF($A68="","",IF($K68="Sábado",Parâmetros!$C$6,IF($K68="Domingo",Parâmetros!$C$7,1)))</f>
        <v/>
      </c>
      <c r="M68" s="30" t="str">
        <f aca="false">IF($A68="","",IFERROR(INDEX(Ordens!$I$3:$I$42,MATCH($A68,Ordens!$A$3:$A$42,0)),Parâmetros!$C$5))</f>
        <v/>
      </c>
      <c r="N68" s="30" t="str">
        <f aca="false">IF($A68="","",$J68*$L68*$M68)</f>
        <v/>
      </c>
    </row>
    <row r="69" customFormat="false" ht="18" hidden="false" customHeight="true" outlineLevel="0" collapsed="false">
      <c r="A69" s="25"/>
      <c r="B69" s="26"/>
      <c r="C69" s="26"/>
      <c r="D69" s="27"/>
      <c r="E69" s="32"/>
      <c r="F69" s="32"/>
      <c r="G69" s="33"/>
      <c r="H69" s="34" t="str">
        <f aca="false">IF($A69="","",IF($F69&lt;=$E69,0,($F69-$E69)*24))</f>
        <v/>
      </c>
      <c r="I69" s="34" t="str">
        <f aca="false">IF($A69="","",ROUND($H69*60,0)/60)</f>
        <v/>
      </c>
      <c r="J69" s="34" t="str">
        <f aca="false">IF($A69="","",$I69*$G69)</f>
        <v/>
      </c>
      <c r="K69" s="31" t="str">
        <f aca="false">IF($A69="","",IF(WEEKDAY($D69,2)=6,"Sábado",IF(WEEKDAY($D69,2)=7,"Domingo","Dia útil")))</f>
        <v/>
      </c>
      <c r="L69" s="34" t="str">
        <f aca="false">IF($A69="","",IF($K69="Sábado",Parâmetros!$C$6,IF($K69="Domingo",Parâmetros!$C$7,1)))</f>
        <v/>
      </c>
      <c r="M69" s="30" t="str">
        <f aca="false">IF($A69="","",IFERROR(INDEX(Ordens!$I$3:$I$42,MATCH($A69,Ordens!$A$3:$A$42,0)),Parâmetros!$C$5))</f>
        <v/>
      </c>
      <c r="N69" s="30" t="str">
        <f aca="false">IF($A69="","",$J69*$L69*$M69)</f>
        <v/>
      </c>
    </row>
    <row r="70" customFormat="false" ht="18" hidden="false" customHeight="true" outlineLevel="0" collapsed="false">
      <c r="A70" s="25"/>
      <c r="B70" s="26"/>
      <c r="C70" s="26"/>
      <c r="D70" s="27"/>
      <c r="E70" s="32"/>
      <c r="F70" s="32"/>
      <c r="G70" s="33"/>
      <c r="H70" s="34" t="str">
        <f aca="false">IF($A70="","",IF($F70&lt;=$E70,0,($F70-$E70)*24))</f>
        <v/>
      </c>
      <c r="I70" s="34" t="str">
        <f aca="false">IF($A70="","",ROUND($H70*60,0)/60)</f>
        <v/>
      </c>
      <c r="J70" s="34" t="str">
        <f aca="false">IF($A70="","",$I70*$G70)</f>
        <v/>
      </c>
      <c r="K70" s="31" t="str">
        <f aca="false">IF($A70="","",IF(WEEKDAY($D70,2)=6,"Sábado",IF(WEEKDAY($D70,2)=7,"Domingo","Dia útil")))</f>
        <v/>
      </c>
      <c r="L70" s="34" t="str">
        <f aca="false">IF($A70="","",IF($K70="Sábado",Parâmetros!$C$6,IF($K70="Domingo",Parâmetros!$C$7,1)))</f>
        <v/>
      </c>
      <c r="M70" s="30" t="str">
        <f aca="false">IF($A70="","",IFERROR(INDEX(Ordens!$I$3:$I$42,MATCH($A70,Ordens!$A$3:$A$42,0)),Parâmetros!$C$5))</f>
        <v/>
      </c>
      <c r="N70" s="30" t="str">
        <f aca="false">IF($A70="","",$J70*$L70*$M70)</f>
        <v/>
      </c>
    </row>
    <row r="71" customFormat="false" ht="18" hidden="false" customHeight="true" outlineLevel="0" collapsed="false">
      <c r="A71" s="25"/>
      <c r="B71" s="26"/>
      <c r="C71" s="26"/>
      <c r="D71" s="27"/>
      <c r="E71" s="32"/>
      <c r="F71" s="32"/>
      <c r="G71" s="33"/>
      <c r="H71" s="34" t="str">
        <f aca="false">IF($A71="","",IF($F71&lt;=$E71,0,($F71-$E71)*24))</f>
        <v/>
      </c>
      <c r="I71" s="34" t="str">
        <f aca="false">IF($A71="","",ROUND($H71*60,0)/60)</f>
        <v/>
      </c>
      <c r="J71" s="34" t="str">
        <f aca="false">IF($A71="","",$I71*$G71)</f>
        <v/>
      </c>
      <c r="K71" s="31" t="str">
        <f aca="false">IF($A71="","",IF(WEEKDAY($D71,2)=6,"Sábado",IF(WEEKDAY($D71,2)=7,"Domingo","Dia útil")))</f>
        <v/>
      </c>
      <c r="L71" s="34" t="str">
        <f aca="false">IF($A71="","",IF($K71="Sábado",Parâmetros!$C$6,IF($K71="Domingo",Parâmetros!$C$7,1)))</f>
        <v/>
      </c>
      <c r="M71" s="30" t="str">
        <f aca="false">IF($A71="","",IFERROR(INDEX(Ordens!$I$3:$I$42,MATCH($A71,Ordens!$A$3:$A$42,0)),Parâmetros!$C$5))</f>
        <v/>
      </c>
      <c r="N71" s="30" t="str">
        <f aca="false">IF($A71="","",$J71*$L71*$M71)</f>
        <v/>
      </c>
    </row>
    <row r="72" customFormat="false" ht="18" hidden="false" customHeight="true" outlineLevel="0" collapsed="false">
      <c r="A72" s="25"/>
      <c r="B72" s="26"/>
      <c r="C72" s="26"/>
      <c r="D72" s="27"/>
      <c r="E72" s="32"/>
      <c r="F72" s="32"/>
      <c r="G72" s="33"/>
      <c r="H72" s="34" t="str">
        <f aca="false">IF($A72="","",IF($F72&lt;=$E72,0,($F72-$E72)*24))</f>
        <v/>
      </c>
      <c r="I72" s="34" t="str">
        <f aca="false">IF($A72="","",ROUND($H72*60,0)/60)</f>
        <v/>
      </c>
      <c r="J72" s="34" t="str">
        <f aca="false">IF($A72="","",$I72*$G72)</f>
        <v/>
      </c>
      <c r="K72" s="31" t="str">
        <f aca="false">IF($A72="","",IF(WEEKDAY($D72,2)=6,"Sábado",IF(WEEKDAY($D72,2)=7,"Domingo","Dia útil")))</f>
        <v/>
      </c>
      <c r="L72" s="34" t="str">
        <f aca="false">IF($A72="","",IF($K72="Sábado",Parâmetros!$C$6,IF($K72="Domingo",Parâmetros!$C$7,1)))</f>
        <v/>
      </c>
      <c r="M72" s="30" t="str">
        <f aca="false">IF($A72="","",IFERROR(INDEX(Ordens!$I$3:$I$42,MATCH($A72,Ordens!$A$3:$A$42,0)),Parâmetros!$C$5))</f>
        <v/>
      </c>
      <c r="N72" s="30" t="str">
        <f aca="false">IF($A72="","",$J72*$L72*$M72)</f>
        <v/>
      </c>
    </row>
    <row r="73" customFormat="false" ht="18" hidden="false" customHeight="true" outlineLevel="0" collapsed="false">
      <c r="A73" s="25"/>
      <c r="B73" s="26"/>
      <c r="C73" s="26"/>
      <c r="D73" s="27"/>
      <c r="E73" s="32"/>
      <c r="F73" s="32"/>
      <c r="G73" s="33"/>
      <c r="H73" s="34" t="str">
        <f aca="false">IF($A73="","",IF($F73&lt;=$E73,0,($F73-$E73)*24))</f>
        <v/>
      </c>
      <c r="I73" s="34" t="str">
        <f aca="false">IF($A73="","",ROUND($H73*60,0)/60)</f>
        <v/>
      </c>
      <c r="J73" s="34" t="str">
        <f aca="false">IF($A73="","",$I73*$G73)</f>
        <v/>
      </c>
      <c r="K73" s="31" t="str">
        <f aca="false">IF($A73="","",IF(WEEKDAY($D73,2)=6,"Sábado",IF(WEEKDAY($D73,2)=7,"Domingo","Dia útil")))</f>
        <v/>
      </c>
      <c r="L73" s="34" t="str">
        <f aca="false">IF($A73="","",IF($K73="Sábado",Parâmetros!$C$6,IF($K73="Domingo",Parâmetros!$C$7,1)))</f>
        <v/>
      </c>
      <c r="M73" s="30" t="str">
        <f aca="false">IF($A73="","",IFERROR(INDEX(Ordens!$I$3:$I$42,MATCH($A73,Ordens!$A$3:$A$42,0)),Parâmetros!$C$5))</f>
        <v/>
      </c>
      <c r="N73" s="30" t="str">
        <f aca="false">IF($A73="","",$J73*$L73*$M73)</f>
        <v/>
      </c>
    </row>
    <row r="74" customFormat="false" ht="18" hidden="false" customHeight="true" outlineLevel="0" collapsed="false">
      <c r="A74" s="25"/>
      <c r="B74" s="26"/>
      <c r="C74" s="26"/>
      <c r="D74" s="27"/>
      <c r="E74" s="32"/>
      <c r="F74" s="32"/>
      <c r="G74" s="33"/>
      <c r="H74" s="34" t="str">
        <f aca="false">IF($A74="","",IF($F74&lt;=$E74,0,($F74-$E74)*24))</f>
        <v/>
      </c>
      <c r="I74" s="34" t="str">
        <f aca="false">IF($A74="","",ROUND($H74*60,0)/60)</f>
        <v/>
      </c>
      <c r="J74" s="34" t="str">
        <f aca="false">IF($A74="","",$I74*$G74)</f>
        <v/>
      </c>
      <c r="K74" s="31" t="str">
        <f aca="false">IF($A74="","",IF(WEEKDAY($D74,2)=6,"Sábado",IF(WEEKDAY($D74,2)=7,"Domingo","Dia útil")))</f>
        <v/>
      </c>
      <c r="L74" s="34" t="str">
        <f aca="false">IF($A74="","",IF($K74="Sábado",Parâmetros!$C$6,IF($K74="Domingo",Parâmetros!$C$7,1)))</f>
        <v/>
      </c>
      <c r="M74" s="30" t="str">
        <f aca="false">IF($A74="","",IFERROR(INDEX(Ordens!$I$3:$I$42,MATCH($A74,Ordens!$A$3:$A$42,0)),Parâmetros!$C$5))</f>
        <v/>
      </c>
      <c r="N74" s="30" t="str">
        <f aca="false">IF($A74="","",$J74*$L74*$M74)</f>
        <v/>
      </c>
    </row>
    <row r="75" customFormat="false" ht="18" hidden="false" customHeight="true" outlineLevel="0" collapsed="false">
      <c r="A75" s="25"/>
      <c r="B75" s="26"/>
      <c r="C75" s="26"/>
      <c r="D75" s="27"/>
      <c r="E75" s="32"/>
      <c r="F75" s="32"/>
      <c r="G75" s="33"/>
      <c r="H75" s="34" t="str">
        <f aca="false">IF($A75="","",IF($F75&lt;=$E75,0,($F75-$E75)*24))</f>
        <v/>
      </c>
      <c r="I75" s="34" t="str">
        <f aca="false">IF($A75="","",ROUND($H75*60,0)/60)</f>
        <v/>
      </c>
      <c r="J75" s="34" t="str">
        <f aca="false">IF($A75="","",$I75*$G75)</f>
        <v/>
      </c>
      <c r="K75" s="31" t="str">
        <f aca="false">IF($A75="","",IF(WEEKDAY($D75,2)=6,"Sábado",IF(WEEKDAY($D75,2)=7,"Domingo","Dia útil")))</f>
        <v/>
      </c>
      <c r="L75" s="34" t="str">
        <f aca="false">IF($A75="","",IF($K75="Sábado",Parâmetros!$C$6,IF($K75="Domingo",Parâmetros!$C$7,1)))</f>
        <v/>
      </c>
      <c r="M75" s="30" t="str">
        <f aca="false">IF($A75="","",IFERROR(INDEX(Ordens!$I$3:$I$42,MATCH($A75,Ordens!$A$3:$A$42,0)),Parâmetros!$C$5))</f>
        <v/>
      </c>
      <c r="N75" s="30" t="str">
        <f aca="false">IF($A75="","",$J75*$L75*$M75)</f>
        <v/>
      </c>
    </row>
    <row r="76" customFormat="false" ht="18" hidden="false" customHeight="true" outlineLevel="0" collapsed="false">
      <c r="A76" s="25"/>
      <c r="B76" s="26"/>
      <c r="C76" s="26"/>
      <c r="D76" s="27"/>
      <c r="E76" s="32"/>
      <c r="F76" s="32"/>
      <c r="G76" s="33"/>
      <c r="H76" s="34" t="str">
        <f aca="false">IF($A76="","",IF($F76&lt;=$E76,0,($F76-$E76)*24))</f>
        <v/>
      </c>
      <c r="I76" s="34" t="str">
        <f aca="false">IF($A76="","",ROUND($H76*60,0)/60)</f>
        <v/>
      </c>
      <c r="J76" s="34" t="str">
        <f aca="false">IF($A76="","",$I76*$G76)</f>
        <v/>
      </c>
      <c r="K76" s="31" t="str">
        <f aca="false">IF($A76="","",IF(WEEKDAY($D76,2)=6,"Sábado",IF(WEEKDAY($D76,2)=7,"Domingo","Dia útil")))</f>
        <v/>
      </c>
      <c r="L76" s="34" t="str">
        <f aca="false">IF($A76="","",IF($K76="Sábado",Parâmetros!$C$6,IF($K76="Domingo",Parâmetros!$C$7,1)))</f>
        <v/>
      </c>
      <c r="M76" s="30" t="str">
        <f aca="false">IF($A76="","",IFERROR(INDEX(Ordens!$I$3:$I$42,MATCH($A76,Ordens!$A$3:$A$42,0)),Parâmetros!$C$5))</f>
        <v/>
      </c>
      <c r="N76" s="30" t="str">
        <f aca="false">IF($A76="","",$J76*$L76*$M76)</f>
        <v/>
      </c>
    </row>
    <row r="77" customFormat="false" ht="18" hidden="false" customHeight="true" outlineLevel="0" collapsed="false">
      <c r="A77" s="25"/>
      <c r="B77" s="26"/>
      <c r="C77" s="26"/>
      <c r="D77" s="27"/>
      <c r="E77" s="32"/>
      <c r="F77" s="32"/>
      <c r="G77" s="33"/>
      <c r="H77" s="34" t="str">
        <f aca="false">IF($A77="","",IF($F77&lt;=$E77,0,($F77-$E77)*24))</f>
        <v/>
      </c>
      <c r="I77" s="34" t="str">
        <f aca="false">IF($A77="","",ROUND($H77*60,0)/60)</f>
        <v/>
      </c>
      <c r="J77" s="34" t="str">
        <f aca="false">IF($A77="","",$I77*$G77)</f>
        <v/>
      </c>
      <c r="K77" s="31" t="str">
        <f aca="false">IF($A77="","",IF(WEEKDAY($D77,2)=6,"Sábado",IF(WEEKDAY($D77,2)=7,"Domingo","Dia útil")))</f>
        <v/>
      </c>
      <c r="L77" s="34" t="str">
        <f aca="false">IF($A77="","",IF($K77="Sábado",Parâmetros!$C$6,IF($K77="Domingo",Parâmetros!$C$7,1)))</f>
        <v/>
      </c>
      <c r="M77" s="30" t="str">
        <f aca="false">IF($A77="","",IFERROR(INDEX(Ordens!$I$3:$I$42,MATCH($A77,Ordens!$A$3:$A$42,0)),Parâmetros!$C$5))</f>
        <v/>
      </c>
      <c r="N77" s="30" t="str">
        <f aca="false">IF($A77="","",$J77*$L77*$M77)</f>
        <v/>
      </c>
    </row>
    <row r="78" customFormat="false" ht="18" hidden="false" customHeight="true" outlineLevel="0" collapsed="false">
      <c r="A78" s="25"/>
      <c r="B78" s="26"/>
      <c r="C78" s="26"/>
      <c r="D78" s="27"/>
      <c r="E78" s="32"/>
      <c r="F78" s="32"/>
      <c r="G78" s="33"/>
      <c r="H78" s="34" t="str">
        <f aca="false">IF($A78="","",IF($F78&lt;=$E78,0,($F78-$E78)*24))</f>
        <v/>
      </c>
      <c r="I78" s="34" t="str">
        <f aca="false">IF($A78="","",ROUND($H78*60,0)/60)</f>
        <v/>
      </c>
      <c r="J78" s="34" t="str">
        <f aca="false">IF($A78="","",$I78*$G78)</f>
        <v/>
      </c>
      <c r="K78" s="31" t="str">
        <f aca="false">IF($A78="","",IF(WEEKDAY($D78,2)=6,"Sábado",IF(WEEKDAY($D78,2)=7,"Domingo","Dia útil")))</f>
        <v/>
      </c>
      <c r="L78" s="34" t="str">
        <f aca="false">IF($A78="","",IF($K78="Sábado",Parâmetros!$C$6,IF($K78="Domingo",Parâmetros!$C$7,1)))</f>
        <v/>
      </c>
      <c r="M78" s="30" t="str">
        <f aca="false">IF($A78="","",IFERROR(INDEX(Ordens!$I$3:$I$42,MATCH($A78,Ordens!$A$3:$A$42,0)),Parâmetros!$C$5))</f>
        <v/>
      </c>
      <c r="N78" s="30" t="str">
        <f aca="false">IF($A78="","",$J78*$L78*$M78)</f>
        <v/>
      </c>
    </row>
    <row r="79" customFormat="false" ht="18" hidden="false" customHeight="true" outlineLevel="0" collapsed="false">
      <c r="A79" s="25"/>
      <c r="B79" s="26"/>
      <c r="C79" s="26"/>
      <c r="D79" s="27"/>
      <c r="E79" s="32"/>
      <c r="F79" s="32"/>
      <c r="G79" s="33"/>
      <c r="H79" s="34" t="str">
        <f aca="false">IF($A79="","",IF($F79&lt;=$E79,0,($F79-$E79)*24))</f>
        <v/>
      </c>
      <c r="I79" s="34" t="str">
        <f aca="false">IF($A79="","",ROUND($H79*60,0)/60)</f>
        <v/>
      </c>
      <c r="J79" s="34" t="str">
        <f aca="false">IF($A79="","",$I79*$G79)</f>
        <v/>
      </c>
      <c r="K79" s="31" t="str">
        <f aca="false">IF($A79="","",IF(WEEKDAY($D79,2)=6,"Sábado",IF(WEEKDAY($D79,2)=7,"Domingo","Dia útil")))</f>
        <v/>
      </c>
      <c r="L79" s="34" t="str">
        <f aca="false">IF($A79="","",IF($K79="Sábado",Parâmetros!$C$6,IF($K79="Domingo",Parâmetros!$C$7,1)))</f>
        <v/>
      </c>
      <c r="M79" s="30" t="str">
        <f aca="false">IF($A79="","",IFERROR(INDEX(Ordens!$I$3:$I$42,MATCH($A79,Ordens!$A$3:$A$42,0)),Parâmetros!$C$5))</f>
        <v/>
      </c>
      <c r="N79" s="30" t="str">
        <f aca="false">IF($A79="","",$J79*$L79*$M79)</f>
        <v/>
      </c>
    </row>
    <row r="80" customFormat="false" ht="18" hidden="false" customHeight="true" outlineLevel="0" collapsed="false">
      <c r="A80" s="25"/>
      <c r="B80" s="26"/>
      <c r="C80" s="26"/>
      <c r="D80" s="27"/>
      <c r="E80" s="32"/>
      <c r="F80" s="32"/>
      <c r="G80" s="33"/>
      <c r="H80" s="34" t="str">
        <f aca="false">IF($A80="","",IF($F80&lt;=$E80,0,($F80-$E80)*24))</f>
        <v/>
      </c>
      <c r="I80" s="34" t="str">
        <f aca="false">IF($A80="","",ROUND($H80*60,0)/60)</f>
        <v/>
      </c>
      <c r="J80" s="34" t="str">
        <f aca="false">IF($A80="","",$I80*$G80)</f>
        <v/>
      </c>
      <c r="K80" s="31" t="str">
        <f aca="false">IF($A80="","",IF(WEEKDAY($D80,2)=6,"Sábado",IF(WEEKDAY($D80,2)=7,"Domingo","Dia útil")))</f>
        <v/>
      </c>
      <c r="L80" s="34" t="str">
        <f aca="false">IF($A80="","",IF($K80="Sábado",Parâmetros!$C$6,IF($K80="Domingo",Parâmetros!$C$7,1)))</f>
        <v/>
      </c>
      <c r="M80" s="30" t="str">
        <f aca="false">IF($A80="","",IFERROR(INDEX(Ordens!$I$3:$I$42,MATCH($A80,Ordens!$A$3:$A$42,0)),Parâmetros!$C$5))</f>
        <v/>
      </c>
      <c r="N80" s="30" t="str">
        <f aca="false">IF($A80="","",$J80*$L80*$M80)</f>
        <v/>
      </c>
    </row>
    <row r="81" customFormat="false" ht="18" hidden="false" customHeight="true" outlineLevel="0" collapsed="false">
      <c r="A81" s="25"/>
      <c r="B81" s="26"/>
      <c r="C81" s="26"/>
      <c r="D81" s="27"/>
      <c r="E81" s="32"/>
      <c r="F81" s="32"/>
      <c r="G81" s="33"/>
      <c r="H81" s="34" t="str">
        <f aca="false">IF($A81="","",IF($F81&lt;=$E81,0,($F81-$E81)*24))</f>
        <v/>
      </c>
      <c r="I81" s="34" t="str">
        <f aca="false">IF($A81="","",ROUND($H81*60,0)/60)</f>
        <v/>
      </c>
      <c r="J81" s="34" t="str">
        <f aca="false">IF($A81="","",$I81*$G81)</f>
        <v/>
      </c>
      <c r="K81" s="31" t="str">
        <f aca="false">IF($A81="","",IF(WEEKDAY($D81,2)=6,"Sábado",IF(WEEKDAY($D81,2)=7,"Domingo","Dia útil")))</f>
        <v/>
      </c>
      <c r="L81" s="34" t="str">
        <f aca="false">IF($A81="","",IF($K81="Sábado",Parâmetros!$C$6,IF($K81="Domingo",Parâmetros!$C$7,1)))</f>
        <v/>
      </c>
      <c r="M81" s="30" t="str">
        <f aca="false">IF($A81="","",IFERROR(INDEX(Ordens!$I$3:$I$42,MATCH($A81,Ordens!$A$3:$A$42,0)),Parâmetros!$C$5))</f>
        <v/>
      </c>
      <c r="N81" s="30" t="str">
        <f aca="false">IF($A81="","",$J81*$L81*$M81)</f>
        <v/>
      </c>
    </row>
    <row r="82" customFormat="false" ht="18" hidden="false" customHeight="true" outlineLevel="0" collapsed="false">
      <c r="A82" s="25"/>
      <c r="B82" s="26"/>
      <c r="C82" s="26"/>
      <c r="D82" s="27"/>
      <c r="E82" s="32"/>
      <c r="F82" s="32"/>
      <c r="G82" s="33"/>
      <c r="H82" s="34" t="str">
        <f aca="false">IF($A82="","",IF($F82&lt;=$E82,0,($F82-$E82)*24))</f>
        <v/>
      </c>
      <c r="I82" s="34" t="str">
        <f aca="false">IF($A82="","",ROUND($H82*60,0)/60)</f>
        <v/>
      </c>
      <c r="J82" s="34" t="str">
        <f aca="false">IF($A82="","",$I82*$G82)</f>
        <v/>
      </c>
      <c r="K82" s="31" t="str">
        <f aca="false">IF($A82="","",IF(WEEKDAY($D82,2)=6,"Sábado",IF(WEEKDAY($D82,2)=7,"Domingo","Dia útil")))</f>
        <v/>
      </c>
      <c r="L82" s="34" t="str">
        <f aca="false">IF($A82="","",IF($K82="Sábado",Parâmetros!$C$6,IF($K82="Domingo",Parâmetros!$C$7,1)))</f>
        <v/>
      </c>
      <c r="M82" s="30" t="str">
        <f aca="false">IF($A82="","",IFERROR(INDEX(Ordens!$I$3:$I$42,MATCH($A82,Ordens!$A$3:$A$42,0)),Parâmetros!$C$5))</f>
        <v/>
      </c>
      <c r="N82" s="30" t="str">
        <f aca="false">IF($A82="","",$J82*$L82*$M82)</f>
        <v/>
      </c>
    </row>
    <row r="83" customFormat="false" ht="18" hidden="false" customHeight="true" outlineLevel="0" collapsed="false">
      <c r="A83" s="25"/>
      <c r="B83" s="26"/>
      <c r="C83" s="26"/>
      <c r="D83" s="27"/>
      <c r="E83" s="32"/>
      <c r="F83" s="32"/>
      <c r="G83" s="33"/>
      <c r="H83" s="34" t="str">
        <f aca="false">IF($A83="","",IF($F83&lt;=$E83,0,($F83-$E83)*24))</f>
        <v/>
      </c>
      <c r="I83" s="34" t="str">
        <f aca="false">IF($A83="","",ROUND($H83*60,0)/60)</f>
        <v/>
      </c>
      <c r="J83" s="34" t="str">
        <f aca="false">IF($A83="","",$I83*$G83)</f>
        <v/>
      </c>
      <c r="K83" s="31" t="str">
        <f aca="false">IF($A83="","",IF(WEEKDAY($D83,2)=6,"Sábado",IF(WEEKDAY($D83,2)=7,"Domingo","Dia útil")))</f>
        <v/>
      </c>
      <c r="L83" s="34" t="str">
        <f aca="false">IF($A83="","",IF($K83="Sábado",Parâmetros!$C$6,IF($K83="Domingo",Parâmetros!$C$7,1)))</f>
        <v/>
      </c>
      <c r="M83" s="30" t="str">
        <f aca="false">IF($A83="","",IFERROR(INDEX(Ordens!$I$3:$I$42,MATCH($A83,Ordens!$A$3:$A$42,0)),Parâmetros!$C$5))</f>
        <v/>
      </c>
      <c r="N83" s="30" t="str">
        <f aca="false">IF($A83="","",$J83*$L83*$M83)</f>
        <v/>
      </c>
    </row>
    <row r="84" customFormat="false" ht="18" hidden="false" customHeight="true" outlineLevel="0" collapsed="false">
      <c r="A84" s="25"/>
      <c r="B84" s="26"/>
      <c r="C84" s="26"/>
      <c r="D84" s="27"/>
      <c r="E84" s="32"/>
      <c r="F84" s="32"/>
      <c r="G84" s="33"/>
      <c r="H84" s="34" t="str">
        <f aca="false">IF($A84="","",IF($F84&lt;=$E84,0,($F84-$E84)*24))</f>
        <v/>
      </c>
      <c r="I84" s="34" t="str">
        <f aca="false">IF($A84="","",ROUND($H84*60,0)/60)</f>
        <v/>
      </c>
      <c r="J84" s="34" t="str">
        <f aca="false">IF($A84="","",$I84*$G84)</f>
        <v/>
      </c>
      <c r="K84" s="31" t="str">
        <f aca="false">IF($A84="","",IF(WEEKDAY($D84,2)=6,"Sábado",IF(WEEKDAY($D84,2)=7,"Domingo","Dia útil")))</f>
        <v/>
      </c>
      <c r="L84" s="34" t="str">
        <f aca="false">IF($A84="","",IF($K84="Sábado",Parâmetros!$C$6,IF($K84="Domingo",Parâmetros!$C$7,1)))</f>
        <v/>
      </c>
      <c r="M84" s="30" t="str">
        <f aca="false">IF($A84="","",IFERROR(INDEX(Ordens!$I$3:$I$42,MATCH($A84,Ordens!$A$3:$A$42,0)),Parâmetros!$C$5))</f>
        <v/>
      </c>
      <c r="N84" s="30" t="str">
        <f aca="false">IF($A84="","",$J84*$L84*$M84)</f>
        <v/>
      </c>
    </row>
    <row r="85" customFormat="false" ht="18" hidden="false" customHeight="true" outlineLevel="0" collapsed="false">
      <c r="A85" s="25"/>
      <c r="B85" s="26"/>
      <c r="C85" s="26"/>
      <c r="D85" s="27"/>
      <c r="E85" s="32"/>
      <c r="F85" s="32"/>
      <c r="G85" s="33"/>
      <c r="H85" s="34" t="str">
        <f aca="false">IF($A85="","",IF($F85&lt;=$E85,0,($F85-$E85)*24))</f>
        <v/>
      </c>
      <c r="I85" s="34" t="str">
        <f aca="false">IF($A85="","",ROUND($H85*60,0)/60)</f>
        <v/>
      </c>
      <c r="J85" s="34" t="str">
        <f aca="false">IF($A85="","",$I85*$G85)</f>
        <v/>
      </c>
      <c r="K85" s="31" t="str">
        <f aca="false">IF($A85="","",IF(WEEKDAY($D85,2)=6,"Sábado",IF(WEEKDAY($D85,2)=7,"Domingo","Dia útil")))</f>
        <v/>
      </c>
      <c r="L85" s="34" t="str">
        <f aca="false">IF($A85="","",IF($K85="Sábado",Parâmetros!$C$6,IF($K85="Domingo",Parâmetros!$C$7,1)))</f>
        <v/>
      </c>
      <c r="M85" s="30" t="str">
        <f aca="false">IF($A85="","",IFERROR(INDEX(Ordens!$I$3:$I$42,MATCH($A85,Ordens!$A$3:$A$42,0)),Parâmetros!$C$5))</f>
        <v/>
      </c>
      <c r="N85" s="30" t="str">
        <f aca="false">IF($A85="","",$J85*$L85*$M85)</f>
        <v/>
      </c>
    </row>
    <row r="86" customFormat="false" ht="18" hidden="false" customHeight="true" outlineLevel="0" collapsed="false">
      <c r="A86" s="25"/>
      <c r="B86" s="26"/>
      <c r="C86" s="26"/>
      <c r="D86" s="27"/>
      <c r="E86" s="32"/>
      <c r="F86" s="32"/>
      <c r="G86" s="33"/>
      <c r="H86" s="34" t="str">
        <f aca="false">IF($A86="","",IF($F86&lt;=$E86,0,($F86-$E86)*24))</f>
        <v/>
      </c>
      <c r="I86" s="34" t="str">
        <f aca="false">IF($A86="","",ROUND($H86*60,0)/60)</f>
        <v/>
      </c>
      <c r="J86" s="34" t="str">
        <f aca="false">IF($A86="","",$I86*$G86)</f>
        <v/>
      </c>
      <c r="K86" s="31" t="str">
        <f aca="false">IF($A86="","",IF(WEEKDAY($D86,2)=6,"Sábado",IF(WEEKDAY($D86,2)=7,"Domingo","Dia útil")))</f>
        <v/>
      </c>
      <c r="L86" s="34" t="str">
        <f aca="false">IF($A86="","",IF($K86="Sábado",Parâmetros!$C$6,IF($K86="Domingo",Parâmetros!$C$7,1)))</f>
        <v/>
      </c>
      <c r="M86" s="30" t="str">
        <f aca="false">IF($A86="","",IFERROR(INDEX(Ordens!$I$3:$I$42,MATCH($A86,Ordens!$A$3:$A$42,0)),Parâmetros!$C$5))</f>
        <v/>
      </c>
      <c r="N86" s="30" t="str">
        <f aca="false">IF($A86="","",$J86*$L86*$M86)</f>
        <v/>
      </c>
    </row>
    <row r="87" customFormat="false" ht="18" hidden="false" customHeight="true" outlineLevel="0" collapsed="false">
      <c r="A87" s="25"/>
      <c r="B87" s="26"/>
      <c r="C87" s="26"/>
      <c r="D87" s="27"/>
      <c r="E87" s="32"/>
      <c r="F87" s="32"/>
      <c r="G87" s="33"/>
      <c r="H87" s="34" t="str">
        <f aca="false">IF($A87="","",IF($F87&lt;=$E87,0,($F87-$E87)*24))</f>
        <v/>
      </c>
      <c r="I87" s="34" t="str">
        <f aca="false">IF($A87="","",ROUND($H87*60,0)/60)</f>
        <v/>
      </c>
      <c r="J87" s="34" t="str">
        <f aca="false">IF($A87="","",$I87*$G87)</f>
        <v/>
      </c>
      <c r="K87" s="31" t="str">
        <f aca="false">IF($A87="","",IF(WEEKDAY($D87,2)=6,"Sábado",IF(WEEKDAY($D87,2)=7,"Domingo","Dia útil")))</f>
        <v/>
      </c>
      <c r="L87" s="34" t="str">
        <f aca="false">IF($A87="","",IF($K87="Sábado",Parâmetros!$C$6,IF($K87="Domingo",Parâmetros!$C$7,1)))</f>
        <v/>
      </c>
      <c r="M87" s="30" t="str">
        <f aca="false">IF($A87="","",IFERROR(INDEX(Ordens!$I$3:$I$42,MATCH($A87,Ordens!$A$3:$A$42,0)),Parâmetros!$C$5))</f>
        <v/>
      </c>
      <c r="N87" s="30" t="str">
        <f aca="false">IF($A87="","",$J87*$L87*$M87)</f>
        <v/>
      </c>
    </row>
    <row r="88" customFormat="false" ht="18" hidden="false" customHeight="true" outlineLevel="0" collapsed="false">
      <c r="A88" s="25"/>
      <c r="B88" s="26"/>
      <c r="C88" s="26"/>
      <c r="D88" s="27"/>
      <c r="E88" s="32"/>
      <c r="F88" s="32"/>
      <c r="G88" s="33"/>
      <c r="H88" s="34" t="str">
        <f aca="false">IF($A88="","",IF($F88&lt;=$E88,0,($F88-$E88)*24))</f>
        <v/>
      </c>
      <c r="I88" s="34" t="str">
        <f aca="false">IF($A88="","",ROUND($H88*60,0)/60)</f>
        <v/>
      </c>
      <c r="J88" s="34" t="str">
        <f aca="false">IF($A88="","",$I88*$G88)</f>
        <v/>
      </c>
      <c r="K88" s="31" t="str">
        <f aca="false">IF($A88="","",IF(WEEKDAY($D88,2)=6,"Sábado",IF(WEEKDAY($D88,2)=7,"Domingo","Dia útil")))</f>
        <v/>
      </c>
      <c r="L88" s="34" t="str">
        <f aca="false">IF($A88="","",IF($K88="Sábado",Parâmetros!$C$6,IF($K88="Domingo",Parâmetros!$C$7,1)))</f>
        <v/>
      </c>
      <c r="M88" s="30" t="str">
        <f aca="false">IF($A88="","",IFERROR(INDEX(Ordens!$I$3:$I$42,MATCH($A88,Ordens!$A$3:$A$42,0)),Parâmetros!$C$5))</f>
        <v/>
      </c>
      <c r="N88" s="30" t="str">
        <f aca="false">IF($A88="","",$J88*$L88*$M88)</f>
        <v/>
      </c>
    </row>
    <row r="89" customFormat="false" ht="18" hidden="false" customHeight="true" outlineLevel="0" collapsed="false">
      <c r="A89" s="25"/>
      <c r="B89" s="26"/>
      <c r="C89" s="26"/>
      <c r="D89" s="27"/>
      <c r="E89" s="32"/>
      <c r="F89" s="32"/>
      <c r="G89" s="33"/>
      <c r="H89" s="34" t="str">
        <f aca="false">IF($A89="","",IF($F89&lt;=$E89,0,($F89-$E89)*24))</f>
        <v/>
      </c>
      <c r="I89" s="34" t="str">
        <f aca="false">IF($A89="","",ROUND($H89*60,0)/60)</f>
        <v/>
      </c>
      <c r="J89" s="34" t="str">
        <f aca="false">IF($A89="","",$I89*$G89)</f>
        <v/>
      </c>
      <c r="K89" s="31" t="str">
        <f aca="false">IF($A89="","",IF(WEEKDAY($D89,2)=6,"Sábado",IF(WEEKDAY($D89,2)=7,"Domingo","Dia útil")))</f>
        <v/>
      </c>
      <c r="L89" s="34" t="str">
        <f aca="false">IF($A89="","",IF($K89="Sábado",Parâmetros!$C$6,IF($K89="Domingo",Parâmetros!$C$7,1)))</f>
        <v/>
      </c>
      <c r="M89" s="30" t="str">
        <f aca="false">IF($A89="","",IFERROR(INDEX(Ordens!$I$3:$I$42,MATCH($A89,Ordens!$A$3:$A$42,0)),Parâmetros!$C$5))</f>
        <v/>
      </c>
      <c r="N89" s="30" t="str">
        <f aca="false">IF($A89="","",$J89*$L89*$M89)</f>
        <v/>
      </c>
    </row>
    <row r="90" customFormat="false" ht="18" hidden="false" customHeight="true" outlineLevel="0" collapsed="false">
      <c r="A90" s="25"/>
      <c r="B90" s="26"/>
      <c r="C90" s="26"/>
      <c r="D90" s="27"/>
      <c r="E90" s="32"/>
      <c r="F90" s="32"/>
      <c r="G90" s="33"/>
      <c r="H90" s="34" t="str">
        <f aca="false">IF($A90="","",IF($F90&lt;=$E90,0,($F90-$E90)*24))</f>
        <v/>
      </c>
      <c r="I90" s="34" t="str">
        <f aca="false">IF($A90="","",ROUND($H90*60,0)/60)</f>
        <v/>
      </c>
      <c r="J90" s="34" t="str">
        <f aca="false">IF($A90="","",$I90*$G90)</f>
        <v/>
      </c>
      <c r="K90" s="31" t="str">
        <f aca="false">IF($A90="","",IF(WEEKDAY($D90,2)=6,"Sábado",IF(WEEKDAY($D90,2)=7,"Domingo","Dia útil")))</f>
        <v/>
      </c>
      <c r="L90" s="34" t="str">
        <f aca="false">IF($A90="","",IF($K90="Sábado",Parâmetros!$C$6,IF($K90="Domingo",Parâmetros!$C$7,1)))</f>
        <v/>
      </c>
      <c r="M90" s="30" t="str">
        <f aca="false">IF($A90="","",IFERROR(INDEX(Ordens!$I$3:$I$42,MATCH($A90,Ordens!$A$3:$A$42,0)),Parâmetros!$C$5))</f>
        <v/>
      </c>
      <c r="N90" s="30" t="str">
        <f aca="false">IF($A90="","",$J90*$L90*$M90)</f>
        <v/>
      </c>
    </row>
    <row r="91" customFormat="false" ht="18" hidden="false" customHeight="true" outlineLevel="0" collapsed="false">
      <c r="A91" s="25"/>
      <c r="B91" s="26"/>
      <c r="C91" s="26"/>
      <c r="D91" s="27"/>
      <c r="E91" s="32"/>
      <c r="F91" s="32"/>
      <c r="G91" s="33"/>
      <c r="H91" s="34" t="str">
        <f aca="false">IF($A91="","",IF($F91&lt;=$E91,0,($F91-$E91)*24))</f>
        <v/>
      </c>
      <c r="I91" s="34" t="str">
        <f aca="false">IF($A91="","",ROUND($H91*60,0)/60)</f>
        <v/>
      </c>
      <c r="J91" s="34" t="str">
        <f aca="false">IF($A91="","",$I91*$G91)</f>
        <v/>
      </c>
      <c r="K91" s="31" t="str">
        <f aca="false">IF($A91="","",IF(WEEKDAY($D91,2)=6,"Sábado",IF(WEEKDAY($D91,2)=7,"Domingo","Dia útil")))</f>
        <v/>
      </c>
      <c r="L91" s="34" t="str">
        <f aca="false">IF($A91="","",IF($K91="Sábado",Parâmetros!$C$6,IF($K91="Domingo",Parâmetros!$C$7,1)))</f>
        <v/>
      </c>
      <c r="M91" s="30" t="str">
        <f aca="false">IF($A91="","",IFERROR(INDEX(Ordens!$I$3:$I$42,MATCH($A91,Ordens!$A$3:$A$42,0)),Parâmetros!$C$5))</f>
        <v/>
      </c>
      <c r="N91" s="30" t="str">
        <f aca="false">IF($A91="","",$J91*$L91*$M91)</f>
        <v/>
      </c>
    </row>
    <row r="92" customFormat="false" ht="18" hidden="false" customHeight="true" outlineLevel="0" collapsed="false">
      <c r="A92" s="25"/>
      <c r="B92" s="26"/>
      <c r="C92" s="26"/>
      <c r="D92" s="27"/>
      <c r="E92" s="32"/>
      <c r="F92" s="32"/>
      <c r="G92" s="33"/>
      <c r="H92" s="34" t="str">
        <f aca="false">IF($A92="","",IF($F92&lt;=$E92,0,($F92-$E92)*24))</f>
        <v/>
      </c>
      <c r="I92" s="34" t="str">
        <f aca="false">IF($A92="","",ROUND($H92*60,0)/60)</f>
        <v/>
      </c>
      <c r="J92" s="34" t="str">
        <f aca="false">IF($A92="","",$I92*$G92)</f>
        <v/>
      </c>
      <c r="K92" s="31" t="str">
        <f aca="false">IF($A92="","",IF(WEEKDAY($D92,2)=6,"Sábado",IF(WEEKDAY($D92,2)=7,"Domingo","Dia útil")))</f>
        <v/>
      </c>
      <c r="L92" s="34" t="str">
        <f aca="false">IF($A92="","",IF($K92="Sábado",Parâmetros!$C$6,IF($K92="Domingo",Parâmetros!$C$7,1)))</f>
        <v/>
      </c>
      <c r="M92" s="30" t="str">
        <f aca="false">IF($A92="","",IFERROR(INDEX(Ordens!$I$3:$I$42,MATCH($A92,Ordens!$A$3:$A$42,0)),Parâmetros!$C$5))</f>
        <v/>
      </c>
      <c r="N92" s="30" t="str">
        <f aca="false">IF($A92="","",$J92*$L92*$M92)</f>
        <v/>
      </c>
    </row>
    <row r="93" customFormat="false" ht="18" hidden="false" customHeight="true" outlineLevel="0" collapsed="false">
      <c r="A93" s="25"/>
      <c r="B93" s="26"/>
      <c r="C93" s="26"/>
      <c r="D93" s="27"/>
      <c r="E93" s="32"/>
      <c r="F93" s="32"/>
      <c r="G93" s="33"/>
      <c r="H93" s="34" t="str">
        <f aca="false">IF($A93="","",IF($F93&lt;=$E93,0,($F93-$E93)*24))</f>
        <v/>
      </c>
      <c r="I93" s="34" t="str">
        <f aca="false">IF($A93="","",ROUND($H93*60,0)/60)</f>
        <v/>
      </c>
      <c r="J93" s="34" t="str">
        <f aca="false">IF($A93="","",$I93*$G93)</f>
        <v/>
      </c>
      <c r="K93" s="31" t="str">
        <f aca="false">IF($A93="","",IF(WEEKDAY($D93,2)=6,"Sábado",IF(WEEKDAY($D93,2)=7,"Domingo","Dia útil")))</f>
        <v/>
      </c>
      <c r="L93" s="34" t="str">
        <f aca="false">IF($A93="","",IF($K93="Sábado",Parâmetros!$C$6,IF($K93="Domingo",Parâmetros!$C$7,1)))</f>
        <v/>
      </c>
      <c r="M93" s="30" t="str">
        <f aca="false">IF($A93="","",IFERROR(INDEX(Ordens!$I$3:$I$42,MATCH($A93,Ordens!$A$3:$A$42,0)),Parâmetros!$C$5))</f>
        <v/>
      </c>
      <c r="N93" s="30" t="str">
        <f aca="false">IF($A93="","",$J93*$L93*$M93)</f>
        <v/>
      </c>
    </row>
    <row r="94" customFormat="false" ht="18" hidden="false" customHeight="true" outlineLevel="0" collapsed="false">
      <c r="A94" s="25"/>
      <c r="B94" s="26"/>
      <c r="C94" s="26"/>
      <c r="D94" s="27"/>
      <c r="E94" s="32"/>
      <c r="F94" s="32"/>
      <c r="G94" s="33"/>
      <c r="H94" s="34" t="str">
        <f aca="false">IF($A94="","",IF($F94&lt;=$E94,0,($F94-$E94)*24))</f>
        <v/>
      </c>
      <c r="I94" s="34" t="str">
        <f aca="false">IF($A94="","",ROUND($H94*60,0)/60)</f>
        <v/>
      </c>
      <c r="J94" s="34" t="str">
        <f aca="false">IF($A94="","",$I94*$G94)</f>
        <v/>
      </c>
      <c r="K94" s="31" t="str">
        <f aca="false">IF($A94="","",IF(WEEKDAY($D94,2)=6,"Sábado",IF(WEEKDAY($D94,2)=7,"Domingo","Dia útil")))</f>
        <v/>
      </c>
      <c r="L94" s="34" t="str">
        <f aca="false">IF($A94="","",IF($K94="Sábado",Parâmetros!$C$6,IF($K94="Domingo",Parâmetros!$C$7,1)))</f>
        <v/>
      </c>
      <c r="M94" s="30" t="str">
        <f aca="false">IF($A94="","",IFERROR(INDEX(Ordens!$I$3:$I$42,MATCH($A94,Ordens!$A$3:$A$42,0)),Parâmetros!$C$5))</f>
        <v/>
      </c>
      <c r="N94" s="30" t="str">
        <f aca="false">IF($A94="","",$J94*$L94*$M94)</f>
        <v/>
      </c>
    </row>
    <row r="95" customFormat="false" ht="18" hidden="false" customHeight="true" outlineLevel="0" collapsed="false">
      <c r="A95" s="25"/>
      <c r="B95" s="26"/>
      <c r="C95" s="26"/>
      <c r="D95" s="27"/>
      <c r="E95" s="32"/>
      <c r="F95" s="32"/>
      <c r="G95" s="33"/>
      <c r="H95" s="34" t="str">
        <f aca="false">IF($A95="","",IF($F95&lt;=$E95,0,($F95-$E95)*24))</f>
        <v/>
      </c>
      <c r="I95" s="34" t="str">
        <f aca="false">IF($A95="","",ROUND($H95*60,0)/60)</f>
        <v/>
      </c>
      <c r="J95" s="34" t="str">
        <f aca="false">IF($A95="","",$I95*$G95)</f>
        <v/>
      </c>
      <c r="K95" s="31" t="str">
        <f aca="false">IF($A95="","",IF(WEEKDAY($D95,2)=6,"Sábado",IF(WEEKDAY($D95,2)=7,"Domingo","Dia útil")))</f>
        <v/>
      </c>
      <c r="L95" s="34" t="str">
        <f aca="false">IF($A95="","",IF($K95="Sábado",Parâmetros!$C$6,IF($K95="Domingo",Parâmetros!$C$7,1)))</f>
        <v/>
      </c>
      <c r="M95" s="30" t="str">
        <f aca="false">IF($A95="","",IFERROR(INDEX(Ordens!$I$3:$I$42,MATCH($A95,Ordens!$A$3:$A$42,0)),Parâmetros!$C$5))</f>
        <v/>
      </c>
      <c r="N95" s="30" t="str">
        <f aca="false">IF($A95="","",$J95*$L95*$M95)</f>
        <v/>
      </c>
    </row>
    <row r="96" customFormat="false" ht="18" hidden="false" customHeight="true" outlineLevel="0" collapsed="false">
      <c r="A96" s="25"/>
      <c r="B96" s="26"/>
      <c r="C96" s="26"/>
      <c r="D96" s="27"/>
      <c r="E96" s="32"/>
      <c r="F96" s="32"/>
      <c r="G96" s="33"/>
      <c r="H96" s="34" t="str">
        <f aca="false">IF($A96="","",IF($F96&lt;=$E96,0,($F96-$E96)*24))</f>
        <v/>
      </c>
      <c r="I96" s="34" t="str">
        <f aca="false">IF($A96="","",ROUND($H96*60,0)/60)</f>
        <v/>
      </c>
      <c r="J96" s="34" t="str">
        <f aca="false">IF($A96="","",$I96*$G96)</f>
        <v/>
      </c>
      <c r="K96" s="31" t="str">
        <f aca="false">IF($A96="","",IF(WEEKDAY($D96,2)=6,"Sábado",IF(WEEKDAY($D96,2)=7,"Domingo","Dia útil")))</f>
        <v/>
      </c>
      <c r="L96" s="34" t="str">
        <f aca="false">IF($A96="","",IF($K96="Sábado",Parâmetros!$C$6,IF($K96="Domingo",Parâmetros!$C$7,1)))</f>
        <v/>
      </c>
      <c r="M96" s="30" t="str">
        <f aca="false">IF($A96="","",IFERROR(INDEX(Ordens!$I$3:$I$42,MATCH($A96,Ordens!$A$3:$A$42,0)),Parâmetros!$C$5))</f>
        <v/>
      </c>
      <c r="N96" s="30" t="str">
        <f aca="false">IF($A96="","",$J96*$L96*$M96)</f>
        <v/>
      </c>
    </row>
    <row r="97" customFormat="false" ht="18" hidden="false" customHeight="true" outlineLevel="0" collapsed="false">
      <c r="A97" s="25"/>
      <c r="B97" s="26"/>
      <c r="C97" s="26"/>
      <c r="D97" s="27"/>
      <c r="E97" s="32"/>
      <c r="F97" s="32"/>
      <c r="G97" s="33"/>
      <c r="H97" s="34" t="str">
        <f aca="false">IF($A97="","",IF($F97&lt;=$E97,0,($F97-$E97)*24))</f>
        <v/>
      </c>
      <c r="I97" s="34" t="str">
        <f aca="false">IF($A97="","",ROUND($H97*60,0)/60)</f>
        <v/>
      </c>
      <c r="J97" s="34" t="str">
        <f aca="false">IF($A97="","",$I97*$G97)</f>
        <v/>
      </c>
      <c r="K97" s="31" t="str">
        <f aca="false">IF($A97="","",IF(WEEKDAY($D97,2)=6,"Sábado",IF(WEEKDAY($D97,2)=7,"Domingo","Dia útil")))</f>
        <v/>
      </c>
      <c r="L97" s="34" t="str">
        <f aca="false">IF($A97="","",IF($K97="Sábado",Parâmetros!$C$6,IF($K97="Domingo",Parâmetros!$C$7,1)))</f>
        <v/>
      </c>
      <c r="M97" s="30" t="str">
        <f aca="false">IF($A97="","",IFERROR(INDEX(Ordens!$I$3:$I$42,MATCH($A97,Ordens!$A$3:$A$42,0)),Parâmetros!$C$5))</f>
        <v/>
      </c>
      <c r="N97" s="30" t="str">
        <f aca="false">IF($A97="","",$J97*$L97*$M97)</f>
        <v/>
      </c>
    </row>
    <row r="98" customFormat="false" ht="18" hidden="false" customHeight="true" outlineLevel="0" collapsed="false">
      <c r="A98" s="25"/>
      <c r="B98" s="26"/>
      <c r="C98" s="26"/>
      <c r="D98" s="27"/>
      <c r="E98" s="32"/>
      <c r="F98" s="32"/>
      <c r="G98" s="33"/>
      <c r="H98" s="34" t="str">
        <f aca="false">IF($A98="","",IF($F98&lt;=$E98,0,($F98-$E98)*24))</f>
        <v/>
      </c>
      <c r="I98" s="34" t="str">
        <f aca="false">IF($A98="","",ROUND($H98*60,0)/60)</f>
        <v/>
      </c>
      <c r="J98" s="34" t="str">
        <f aca="false">IF($A98="","",$I98*$G98)</f>
        <v/>
      </c>
      <c r="K98" s="31" t="str">
        <f aca="false">IF($A98="","",IF(WEEKDAY($D98,2)=6,"Sábado",IF(WEEKDAY($D98,2)=7,"Domingo","Dia útil")))</f>
        <v/>
      </c>
      <c r="L98" s="34" t="str">
        <f aca="false">IF($A98="","",IF($K98="Sábado",Parâmetros!$C$6,IF($K98="Domingo",Parâmetros!$C$7,1)))</f>
        <v/>
      </c>
      <c r="M98" s="30" t="str">
        <f aca="false">IF($A98="","",IFERROR(INDEX(Ordens!$I$3:$I$42,MATCH($A98,Ordens!$A$3:$A$42,0)),Parâmetros!$C$5))</f>
        <v/>
      </c>
      <c r="N98" s="30" t="str">
        <f aca="false">IF($A98="","",$J98*$L98*$M98)</f>
        <v/>
      </c>
    </row>
    <row r="99" customFormat="false" ht="18" hidden="false" customHeight="true" outlineLevel="0" collapsed="false">
      <c r="A99" s="25"/>
      <c r="B99" s="26"/>
      <c r="C99" s="26"/>
      <c r="D99" s="27"/>
      <c r="E99" s="32"/>
      <c r="F99" s="32"/>
      <c r="G99" s="33"/>
      <c r="H99" s="34" t="str">
        <f aca="false">IF($A99="","",IF($F99&lt;=$E99,0,($F99-$E99)*24))</f>
        <v/>
      </c>
      <c r="I99" s="34" t="str">
        <f aca="false">IF($A99="","",ROUND($H99*60,0)/60)</f>
        <v/>
      </c>
      <c r="J99" s="34" t="str">
        <f aca="false">IF($A99="","",$I99*$G99)</f>
        <v/>
      </c>
      <c r="K99" s="31" t="str">
        <f aca="false">IF($A99="","",IF(WEEKDAY($D99,2)=6,"Sábado",IF(WEEKDAY($D99,2)=7,"Domingo","Dia útil")))</f>
        <v/>
      </c>
      <c r="L99" s="34" t="str">
        <f aca="false">IF($A99="","",IF($K99="Sábado",Parâmetros!$C$6,IF($K99="Domingo",Parâmetros!$C$7,1)))</f>
        <v/>
      </c>
      <c r="M99" s="30" t="str">
        <f aca="false">IF($A99="","",IFERROR(INDEX(Ordens!$I$3:$I$42,MATCH($A99,Ordens!$A$3:$A$42,0)),Parâmetros!$C$5))</f>
        <v/>
      </c>
      <c r="N99" s="30" t="str">
        <f aca="false">IF($A99="","",$J99*$L99*$M99)</f>
        <v/>
      </c>
    </row>
    <row r="100" customFormat="false" ht="18" hidden="false" customHeight="true" outlineLevel="0" collapsed="false">
      <c r="A100" s="25"/>
      <c r="B100" s="26"/>
      <c r="C100" s="26"/>
      <c r="D100" s="27"/>
      <c r="E100" s="32"/>
      <c r="F100" s="32"/>
      <c r="G100" s="33"/>
      <c r="H100" s="34" t="str">
        <f aca="false">IF($A100="","",IF($F100&lt;=$E100,0,($F100-$E100)*24))</f>
        <v/>
      </c>
      <c r="I100" s="34" t="str">
        <f aca="false">IF($A100="","",ROUND($H100*60,0)/60)</f>
        <v/>
      </c>
      <c r="J100" s="34" t="str">
        <f aca="false">IF($A100="","",$I100*$G100)</f>
        <v/>
      </c>
      <c r="K100" s="31" t="str">
        <f aca="false">IF($A100="","",IF(WEEKDAY($D100,2)=6,"Sábado",IF(WEEKDAY($D100,2)=7,"Domingo","Dia útil")))</f>
        <v/>
      </c>
      <c r="L100" s="34" t="str">
        <f aca="false">IF($A100="","",IF($K100="Sábado",Parâmetros!$C$6,IF($K100="Domingo",Parâmetros!$C$7,1)))</f>
        <v/>
      </c>
      <c r="M100" s="30" t="str">
        <f aca="false">IF($A100="","",IFERROR(INDEX(Ordens!$I$3:$I$42,MATCH($A100,Ordens!$A$3:$A$42,0)),Parâmetros!$C$5))</f>
        <v/>
      </c>
      <c r="N100" s="30" t="str">
        <f aca="false">IF($A100="","",$J100*$L100*$M100)</f>
        <v/>
      </c>
    </row>
    <row r="101" customFormat="false" ht="18" hidden="false" customHeight="true" outlineLevel="0" collapsed="false">
      <c r="A101" s="25"/>
      <c r="B101" s="26"/>
      <c r="C101" s="26"/>
      <c r="D101" s="27"/>
      <c r="E101" s="32"/>
      <c r="F101" s="32"/>
      <c r="G101" s="33"/>
      <c r="H101" s="34" t="str">
        <f aca="false">IF($A101="","",IF($F101&lt;=$E101,0,($F101-$E101)*24))</f>
        <v/>
      </c>
      <c r="I101" s="34" t="str">
        <f aca="false">IF($A101="","",ROUND($H101*60,0)/60)</f>
        <v/>
      </c>
      <c r="J101" s="34" t="str">
        <f aca="false">IF($A101="","",$I101*$G101)</f>
        <v/>
      </c>
      <c r="K101" s="31" t="str">
        <f aca="false">IF($A101="","",IF(WEEKDAY($D101,2)=6,"Sábado",IF(WEEKDAY($D101,2)=7,"Domingo","Dia útil")))</f>
        <v/>
      </c>
      <c r="L101" s="34" t="str">
        <f aca="false">IF($A101="","",IF($K101="Sábado",Parâmetros!$C$6,IF($K101="Domingo",Parâmetros!$C$7,1)))</f>
        <v/>
      </c>
      <c r="M101" s="30" t="str">
        <f aca="false">IF($A101="","",IFERROR(INDEX(Ordens!$I$3:$I$42,MATCH($A101,Ordens!$A$3:$A$42,0)),Parâmetros!$C$5))</f>
        <v/>
      </c>
      <c r="N101" s="30" t="str">
        <f aca="false">IF($A101="","",$J101*$L101*$M101)</f>
        <v/>
      </c>
    </row>
    <row r="102" customFormat="false" ht="18" hidden="false" customHeight="true" outlineLevel="0" collapsed="false">
      <c r="A102" s="25"/>
      <c r="B102" s="26"/>
      <c r="C102" s="26"/>
      <c r="D102" s="27"/>
      <c r="E102" s="32"/>
      <c r="F102" s="32"/>
      <c r="G102" s="33"/>
      <c r="H102" s="34" t="str">
        <f aca="false">IF($A102="","",IF($F102&lt;=$E102,0,($F102-$E102)*24))</f>
        <v/>
      </c>
      <c r="I102" s="34" t="str">
        <f aca="false">IF($A102="","",ROUND($H102*60,0)/60)</f>
        <v/>
      </c>
      <c r="J102" s="34" t="str">
        <f aca="false">IF($A102="","",$I102*$G102)</f>
        <v/>
      </c>
      <c r="K102" s="31" t="str">
        <f aca="false">IF($A102="","",IF(WEEKDAY($D102,2)=6,"Sábado",IF(WEEKDAY($D102,2)=7,"Domingo","Dia útil")))</f>
        <v/>
      </c>
      <c r="L102" s="34" t="str">
        <f aca="false">IF($A102="","",IF($K102="Sábado",Parâmetros!$C$6,IF($K102="Domingo",Parâmetros!$C$7,1)))</f>
        <v/>
      </c>
      <c r="M102" s="30" t="str">
        <f aca="false">IF($A102="","",IFERROR(INDEX(Ordens!$I$3:$I$42,MATCH($A102,Ordens!$A$3:$A$42,0)),Parâmetros!$C$5))</f>
        <v/>
      </c>
      <c r="N102" s="30" t="str">
        <f aca="false">IF($A102="","",$J102*$L102*$M102)</f>
        <v/>
      </c>
    </row>
    <row r="103" customFormat="false" ht="18" hidden="false" customHeight="true" outlineLevel="0" collapsed="false">
      <c r="A103" s="25"/>
      <c r="B103" s="26"/>
      <c r="C103" s="26"/>
      <c r="D103" s="27"/>
      <c r="E103" s="32"/>
      <c r="F103" s="32"/>
      <c r="G103" s="33"/>
      <c r="H103" s="34" t="str">
        <f aca="false">IF($A103="","",IF($F103&lt;=$E103,0,($F103-$E103)*24))</f>
        <v/>
      </c>
      <c r="I103" s="34" t="str">
        <f aca="false">IF($A103="","",ROUND($H103*60,0)/60)</f>
        <v/>
      </c>
      <c r="J103" s="34" t="str">
        <f aca="false">IF($A103="","",$I103*$G103)</f>
        <v/>
      </c>
      <c r="K103" s="31" t="str">
        <f aca="false">IF($A103="","",IF(WEEKDAY($D103,2)=6,"Sábado",IF(WEEKDAY($D103,2)=7,"Domingo","Dia útil")))</f>
        <v/>
      </c>
      <c r="L103" s="34" t="str">
        <f aca="false">IF($A103="","",IF($K103="Sábado",Parâmetros!$C$6,IF($K103="Domingo",Parâmetros!$C$7,1)))</f>
        <v/>
      </c>
      <c r="M103" s="30" t="str">
        <f aca="false">IF($A103="","",IFERROR(INDEX(Ordens!$I$3:$I$42,MATCH($A103,Ordens!$A$3:$A$42,0)),Parâmetros!$C$5))</f>
        <v/>
      </c>
      <c r="N103" s="30" t="str">
        <f aca="false">IF($A103="","",$J103*$L103*$M103)</f>
        <v/>
      </c>
    </row>
    <row r="104" customFormat="false" ht="18" hidden="false" customHeight="true" outlineLevel="0" collapsed="false">
      <c r="A104" s="25"/>
      <c r="B104" s="26"/>
      <c r="C104" s="26"/>
      <c r="D104" s="27"/>
      <c r="E104" s="32"/>
      <c r="F104" s="32"/>
      <c r="G104" s="33"/>
      <c r="H104" s="34" t="str">
        <f aca="false">IF($A104="","",IF($F104&lt;=$E104,0,($F104-$E104)*24))</f>
        <v/>
      </c>
      <c r="I104" s="34" t="str">
        <f aca="false">IF($A104="","",ROUND($H104*60,0)/60)</f>
        <v/>
      </c>
      <c r="J104" s="34" t="str">
        <f aca="false">IF($A104="","",$I104*$G104)</f>
        <v/>
      </c>
      <c r="K104" s="31" t="str">
        <f aca="false">IF($A104="","",IF(WEEKDAY($D104,2)=6,"Sábado",IF(WEEKDAY($D104,2)=7,"Domingo","Dia útil")))</f>
        <v/>
      </c>
      <c r="L104" s="34" t="str">
        <f aca="false">IF($A104="","",IF($K104="Sábado",Parâmetros!$C$6,IF($K104="Domingo",Parâmetros!$C$7,1)))</f>
        <v/>
      </c>
      <c r="M104" s="30" t="str">
        <f aca="false">IF($A104="","",IFERROR(INDEX(Ordens!$I$3:$I$42,MATCH($A104,Ordens!$A$3:$A$42,0)),Parâmetros!$C$5))</f>
        <v/>
      </c>
      <c r="N104" s="30" t="str">
        <f aca="false">IF($A104="","",$J104*$L104*$M104)</f>
        <v/>
      </c>
    </row>
    <row r="105" customFormat="false" ht="18" hidden="false" customHeight="true" outlineLevel="0" collapsed="false">
      <c r="A105" s="25"/>
      <c r="B105" s="26"/>
      <c r="C105" s="26"/>
      <c r="D105" s="27"/>
      <c r="E105" s="32"/>
      <c r="F105" s="32"/>
      <c r="G105" s="33"/>
      <c r="H105" s="34" t="str">
        <f aca="false">IF($A105="","",IF($F105&lt;=$E105,0,($F105-$E105)*24))</f>
        <v/>
      </c>
      <c r="I105" s="34" t="str">
        <f aca="false">IF($A105="","",ROUND($H105*60,0)/60)</f>
        <v/>
      </c>
      <c r="J105" s="34" t="str">
        <f aca="false">IF($A105="","",$I105*$G105)</f>
        <v/>
      </c>
      <c r="K105" s="31" t="str">
        <f aca="false">IF($A105="","",IF(WEEKDAY($D105,2)=6,"Sábado",IF(WEEKDAY($D105,2)=7,"Domingo","Dia útil")))</f>
        <v/>
      </c>
      <c r="L105" s="34" t="str">
        <f aca="false">IF($A105="","",IF($K105="Sábado",Parâmetros!$C$6,IF($K105="Domingo",Parâmetros!$C$7,1)))</f>
        <v/>
      </c>
      <c r="M105" s="30" t="str">
        <f aca="false">IF($A105="","",IFERROR(INDEX(Ordens!$I$3:$I$42,MATCH($A105,Ordens!$A$3:$A$42,0)),Parâmetros!$C$5))</f>
        <v/>
      </c>
      <c r="N105" s="30" t="str">
        <f aca="false">IF($A105="","",$J105*$L105*$M105)</f>
        <v/>
      </c>
    </row>
    <row r="106" customFormat="false" ht="18" hidden="false" customHeight="true" outlineLevel="0" collapsed="false">
      <c r="A106" s="25"/>
      <c r="B106" s="26"/>
      <c r="C106" s="26"/>
      <c r="D106" s="27"/>
      <c r="E106" s="32"/>
      <c r="F106" s="32"/>
      <c r="G106" s="33"/>
      <c r="H106" s="34" t="str">
        <f aca="false">IF($A106="","",IF($F106&lt;=$E106,0,($F106-$E106)*24))</f>
        <v/>
      </c>
      <c r="I106" s="34" t="str">
        <f aca="false">IF($A106="","",ROUND($H106*60,0)/60)</f>
        <v/>
      </c>
      <c r="J106" s="34" t="str">
        <f aca="false">IF($A106="","",$I106*$G106)</f>
        <v/>
      </c>
      <c r="K106" s="31" t="str">
        <f aca="false">IF($A106="","",IF(WEEKDAY($D106,2)=6,"Sábado",IF(WEEKDAY($D106,2)=7,"Domingo","Dia útil")))</f>
        <v/>
      </c>
      <c r="L106" s="34" t="str">
        <f aca="false">IF($A106="","",IF($K106="Sábado",Parâmetros!$C$6,IF($K106="Domingo",Parâmetros!$C$7,1)))</f>
        <v/>
      </c>
      <c r="M106" s="30" t="str">
        <f aca="false">IF($A106="","",IFERROR(INDEX(Ordens!$I$3:$I$42,MATCH($A106,Ordens!$A$3:$A$42,0)),Parâmetros!$C$5))</f>
        <v/>
      </c>
      <c r="N106" s="30" t="str">
        <f aca="false">IF($A106="","",$J106*$L106*$M106)</f>
        <v/>
      </c>
    </row>
    <row r="107" customFormat="false" ht="18" hidden="false" customHeight="true" outlineLevel="0" collapsed="false">
      <c r="A107" s="25"/>
      <c r="B107" s="26"/>
      <c r="C107" s="26"/>
      <c r="D107" s="27"/>
      <c r="E107" s="32"/>
      <c r="F107" s="32"/>
      <c r="G107" s="33"/>
      <c r="H107" s="34" t="str">
        <f aca="false">IF($A107="","",IF($F107&lt;=$E107,0,($F107-$E107)*24))</f>
        <v/>
      </c>
      <c r="I107" s="34" t="str">
        <f aca="false">IF($A107="","",ROUND($H107*60,0)/60)</f>
        <v/>
      </c>
      <c r="J107" s="34" t="str">
        <f aca="false">IF($A107="","",$I107*$G107)</f>
        <v/>
      </c>
      <c r="K107" s="31" t="str">
        <f aca="false">IF($A107="","",IF(WEEKDAY($D107,2)=6,"Sábado",IF(WEEKDAY($D107,2)=7,"Domingo","Dia útil")))</f>
        <v/>
      </c>
      <c r="L107" s="34" t="str">
        <f aca="false">IF($A107="","",IF($K107="Sábado",Parâmetros!$C$6,IF($K107="Domingo",Parâmetros!$C$7,1)))</f>
        <v/>
      </c>
      <c r="M107" s="30" t="str">
        <f aca="false">IF($A107="","",IFERROR(INDEX(Ordens!$I$3:$I$42,MATCH($A107,Ordens!$A$3:$A$42,0)),Parâmetros!$C$5))</f>
        <v/>
      </c>
      <c r="N107" s="30" t="str">
        <f aca="false">IF($A107="","",$J107*$L107*$M107)</f>
        <v/>
      </c>
    </row>
    <row r="108" customFormat="false" ht="18" hidden="false" customHeight="true" outlineLevel="0" collapsed="false">
      <c r="A108" s="25"/>
      <c r="B108" s="26"/>
      <c r="C108" s="26"/>
      <c r="D108" s="27"/>
      <c r="E108" s="32"/>
      <c r="F108" s="32"/>
      <c r="G108" s="33"/>
      <c r="H108" s="34" t="str">
        <f aca="false">IF($A108="","",IF($F108&lt;=$E108,0,($F108-$E108)*24))</f>
        <v/>
      </c>
      <c r="I108" s="34" t="str">
        <f aca="false">IF($A108="","",ROUND($H108*60,0)/60)</f>
        <v/>
      </c>
      <c r="J108" s="34" t="str">
        <f aca="false">IF($A108="","",$I108*$G108)</f>
        <v/>
      </c>
      <c r="K108" s="31" t="str">
        <f aca="false">IF($A108="","",IF(WEEKDAY($D108,2)=6,"Sábado",IF(WEEKDAY($D108,2)=7,"Domingo","Dia útil")))</f>
        <v/>
      </c>
      <c r="L108" s="34" t="str">
        <f aca="false">IF($A108="","",IF($K108="Sábado",Parâmetros!$C$6,IF($K108="Domingo",Parâmetros!$C$7,1)))</f>
        <v/>
      </c>
      <c r="M108" s="30" t="str">
        <f aca="false">IF($A108="","",IFERROR(INDEX(Ordens!$I$3:$I$42,MATCH($A108,Ordens!$A$3:$A$42,0)),Parâmetros!$C$5))</f>
        <v/>
      </c>
      <c r="N108" s="30" t="str">
        <f aca="false">IF($A108="","",$J108*$L108*$M108)</f>
        <v/>
      </c>
    </row>
    <row r="109" customFormat="false" ht="18" hidden="false" customHeight="true" outlineLevel="0" collapsed="false">
      <c r="A109" s="25"/>
      <c r="B109" s="26"/>
      <c r="C109" s="26"/>
      <c r="D109" s="27"/>
      <c r="E109" s="32"/>
      <c r="F109" s="32"/>
      <c r="G109" s="33"/>
      <c r="H109" s="34" t="str">
        <f aca="false">IF($A109="","",IF($F109&lt;=$E109,0,($F109-$E109)*24))</f>
        <v/>
      </c>
      <c r="I109" s="34" t="str">
        <f aca="false">IF($A109="","",ROUND($H109*60,0)/60)</f>
        <v/>
      </c>
      <c r="J109" s="34" t="str">
        <f aca="false">IF($A109="","",$I109*$G109)</f>
        <v/>
      </c>
      <c r="K109" s="31" t="str">
        <f aca="false">IF($A109="","",IF(WEEKDAY($D109,2)=6,"Sábado",IF(WEEKDAY($D109,2)=7,"Domingo","Dia útil")))</f>
        <v/>
      </c>
      <c r="L109" s="34" t="str">
        <f aca="false">IF($A109="","",IF($K109="Sábado",Parâmetros!$C$6,IF($K109="Domingo",Parâmetros!$C$7,1)))</f>
        <v/>
      </c>
      <c r="M109" s="30" t="str">
        <f aca="false">IF($A109="","",IFERROR(INDEX(Ordens!$I$3:$I$42,MATCH($A109,Ordens!$A$3:$A$42,0)),Parâmetros!$C$5))</f>
        <v/>
      </c>
      <c r="N109" s="30" t="str">
        <f aca="false">IF($A109="","",$J109*$L109*$M109)</f>
        <v/>
      </c>
    </row>
    <row r="110" customFormat="false" ht="18" hidden="false" customHeight="true" outlineLevel="0" collapsed="false">
      <c r="A110" s="25"/>
      <c r="B110" s="26"/>
      <c r="C110" s="26"/>
      <c r="D110" s="27"/>
      <c r="E110" s="32"/>
      <c r="F110" s="32"/>
      <c r="G110" s="33"/>
      <c r="H110" s="34" t="str">
        <f aca="false">IF($A110="","",IF($F110&lt;=$E110,0,($F110-$E110)*24))</f>
        <v/>
      </c>
      <c r="I110" s="34" t="str">
        <f aca="false">IF($A110="","",ROUND($H110*60,0)/60)</f>
        <v/>
      </c>
      <c r="J110" s="34" t="str">
        <f aca="false">IF($A110="","",$I110*$G110)</f>
        <v/>
      </c>
      <c r="K110" s="31" t="str">
        <f aca="false">IF($A110="","",IF(WEEKDAY($D110,2)=6,"Sábado",IF(WEEKDAY($D110,2)=7,"Domingo","Dia útil")))</f>
        <v/>
      </c>
      <c r="L110" s="34" t="str">
        <f aca="false">IF($A110="","",IF($K110="Sábado",Parâmetros!$C$6,IF($K110="Domingo",Parâmetros!$C$7,1)))</f>
        <v/>
      </c>
      <c r="M110" s="30" t="str">
        <f aca="false">IF($A110="","",IFERROR(INDEX(Ordens!$I$3:$I$42,MATCH($A110,Ordens!$A$3:$A$42,0)),Parâmetros!$C$5))</f>
        <v/>
      </c>
      <c r="N110" s="30" t="str">
        <f aca="false">IF($A110="","",$J110*$L110*$M110)</f>
        <v/>
      </c>
    </row>
    <row r="111" customFormat="false" ht="18" hidden="false" customHeight="true" outlineLevel="0" collapsed="false">
      <c r="A111" s="25"/>
      <c r="B111" s="26"/>
      <c r="C111" s="26"/>
      <c r="D111" s="27"/>
      <c r="E111" s="32"/>
      <c r="F111" s="32"/>
      <c r="G111" s="33"/>
      <c r="H111" s="34" t="str">
        <f aca="false">IF($A111="","",IF($F111&lt;=$E111,0,($F111-$E111)*24))</f>
        <v/>
      </c>
      <c r="I111" s="34" t="str">
        <f aca="false">IF($A111="","",ROUND($H111*60,0)/60)</f>
        <v/>
      </c>
      <c r="J111" s="34" t="str">
        <f aca="false">IF($A111="","",$I111*$G111)</f>
        <v/>
      </c>
      <c r="K111" s="31" t="str">
        <f aca="false">IF($A111="","",IF(WEEKDAY($D111,2)=6,"Sábado",IF(WEEKDAY($D111,2)=7,"Domingo","Dia útil")))</f>
        <v/>
      </c>
      <c r="L111" s="34" t="str">
        <f aca="false">IF($A111="","",IF($K111="Sábado",Parâmetros!$C$6,IF($K111="Domingo",Parâmetros!$C$7,1)))</f>
        <v/>
      </c>
      <c r="M111" s="30" t="str">
        <f aca="false">IF($A111="","",IFERROR(INDEX(Ordens!$I$3:$I$42,MATCH($A111,Ordens!$A$3:$A$42,0)),Parâmetros!$C$5))</f>
        <v/>
      </c>
      <c r="N111" s="30" t="str">
        <f aca="false">IF($A111="","",$J111*$L111*$M111)</f>
        <v/>
      </c>
    </row>
    <row r="112" customFormat="false" ht="18" hidden="false" customHeight="true" outlineLevel="0" collapsed="false">
      <c r="A112" s="25"/>
      <c r="B112" s="26"/>
      <c r="C112" s="26"/>
      <c r="D112" s="27"/>
      <c r="E112" s="32"/>
      <c r="F112" s="32"/>
      <c r="G112" s="33"/>
      <c r="H112" s="34" t="str">
        <f aca="false">IF($A112="","",IF($F112&lt;=$E112,0,($F112-$E112)*24))</f>
        <v/>
      </c>
      <c r="I112" s="34" t="str">
        <f aca="false">IF($A112="","",ROUND($H112*60,0)/60)</f>
        <v/>
      </c>
      <c r="J112" s="34" t="str">
        <f aca="false">IF($A112="","",$I112*$G112)</f>
        <v/>
      </c>
      <c r="K112" s="31" t="str">
        <f aca="false">IF($A112="","",IF(WEEKDAY($D112,2)=6,"Sábado",IF(WEEKDAY($D112,2)=7,"Domingo","Dia útil")))</f>
        <v/>
      </c>
      <c r="L112" s="34" t="str">
        <f aca="false">IF($A112="","",IF($K112="Sábado",Parâmetros!$C$6,IF($K112="Domingo",Parâmetros!$C$7,1)))</f>
        <v/>
      </c>
      <c r="M112" s="30" t="str">
        <f aca="false">IF($A112="","",IFERROR(INDEX(Ordens!$I$3:$I$42,MATCH($A112,Ordens!$A$3:$A$42,0)),Parâmetros!$C$5))</f>
        <v/>
      </c>
      <c r="N112" s="30" t="str">
        <f aca="false">IF($A112="","",$J112*$L112*$M112)</f>
        <v/>
      </c>
    </row>
    <row r="113" customFormat="false" ht="18" hidden="false" customHeight="true" outlineLevel="0" collapsed="false">
      <c r="A113" s="25"/>
      <c r="B113" s="26"/>
      <c r="C113" s="26"/>
      <c r="D113" s="27"/>
      <c r="E113" s="32"/>
      <c r="F113" s="32"/>
      <c r="G113" s="33"/>
      <c r="H113" s="34" t="str">
        <f aca="false">IF($A113="","",IF($F113&lt;=$E113,0,($F113-$E113)*24))</f>
        <v/>
      </c>
      <c r="I113" s="34" t="str">
        <f aca="false">IF($A113="","",ROUND($H113*60,0)/60)</f>
        <v/>
      </c>
      <c r="J113" s="34" t="str">
        <f aca="false">IF($A113="","",$I113*$G113)</f>
        <v/>
      </c>
      <c r="K113" s="31" t="str">
        <f aca="false">IF($A113="","",IF(WEEKDAY($D113,2)=6,"Sábado",IF(WEEKDAY($D113,2)=7,"Domingo","Dia útil")))</f>
        <v/>
      </c>
      <c r="L113" s="34" t="str">
        <f aca="false">IF($A113="","",IF($K113="Sábado",Parâmetros!$C$6,IF($K113="Domingo",Parâmetros!$C$7,1)))</f>
        <v/>
      </c>
      <c r="M113" s="30" t="str">
        <f aca="false">IF($A113="","",IFERROR(INDEX(Ordens!$I$3:$I$42,MATCH($A113,Ordens!$A$3:$A$42,0)),Parâmetros!$C$5))</f>
        <v/>
      </c>
      <c r="N113" s="30" t="str">
        <f aca="false">IF($A113="","",$J113*$L113*$M113)</f>
        <v/>
      </c>
    </row>
    <row r="114" customFormat="false" ht="18" hidden="false" customHeight="true" outlineLevel="0" collapsed="false">
      <c r="A114" s="25"/>
      <c r="B114" s="26"/>
      <c r="C114" s="26"/>
      <c r="D114" s="27"/>
      <c r="E114" s="32"/>
      <c r="F114" s="32"/>
      <c r="G114" s="33"/>
      <c r="H114" s="34" t="str">
        <f aca="false">IF($A114="","",IF($F114&lt;=$E114,0,($F114-$E114)*24))</f>
        <v/>
      </c>
      <c r="I114" s="34" t="str">
        <f aca="false">IF($A114="","",ROUND($H114*60,0)/60)</f>
        <v/>
      </c>
      <c r="J114" s="34" t="str">
        <f aca="false">IF($A114="","",$I114*$G114)</f>
        <v/>
      </c>
      <c r="K114" s="31" t="str">
        <f aca="false">IF($A114="","",IF(WEEKDAY($D114,2)=6,"Sábado",IF(WEEKDAY($D114,2)=7,"Domingo","Dia útil")))</f>
        <v/>
      </c>
      <c r="L114" s="34" t="str">
        <f aca="false">IF($A114="","",IF($K114="Sábado",Parâmetros!$C$6,IF($K114="Domingo",Parâmetros!$C$7,1)))</f>
        <v/>
      </c>
      <c r="M114" s="30" t="str">
        <f aca="false">IF($A114="","",IFERROR(INDEX(Ordens!$I$3:$I$42,MATCH($A114,Ordens!$A$3:$A$42,0)),Parâmetros!$C$5))</f>
        <v/>
      </c>
      <c r="N114" s="30" t="str">
        <f aca="false">IF($A114="","",$J114*$L114*$M114)</f>
        <v/>
      </c>
    </row>
    <row r="115" customFormat="false" ht="18" hidden="false" customHeight="true" outlineLevel="0" collapsed="false">
      <c r="A115" s="25"/>
      <c r="B115" s="26"/>
      <c r="C115" s="26"/>
      <c r="D115" s="27"/>
      <c r="E115" s="32"/>
      <c r="F115" s="32"/>
      <c r="G115" s="33"/>
      <c r="H115" s="34" t="str">
        <f aca="false">IF($A115="","",IF($F115&lt;=$E115,0,($F115-$E115)*24))</f>
        <v/>
      </c>
      <c r="I115" s="34" t="str">
        <f aca="false">IF($A115="","",ROUND($H115*60,0)/60)</f>
        <v/>
      </c>
      <c r="J115" s="34" t="str">
        <f aca="false">IF($A115="","",$I115*$G115)</f>
        <v/>
      </c>
      <c r="K115" s="31" t="str">
        <f aca="false">IF($A115="","",IF(WEEKDAY($D115,2)=6,"Sábado",IF(WEEKDAY($D115,2)=7,"Domingo","Dia útil")))</f>
        <v/>
      </c>
      <c r="L115" s="34" t="str">
        <f aca="false">IF($A115="","",IF($K115="Sábado",Parâmetros!$C$6,IF($K115="Domingo",Parâmetros!$C$7,1)))</f>
        <v/>
      </c>
      <c r="M115" s="30" t="str">
        <f aca="false">IF($A115="","",IFERROR(INDEX(Ordens!$I$3:$I$42,MATCH($A115,Ordens!$A$3:$A$42,0)),Parâmetros!$C$5))</f>
        <v/>
      </c>
      <c r="N115" s="30" t="str">
        <f aca="false">IF($A115="","",$J115*$L115*$M115)</f>
        <v/>
      </c>
    </row>
    <row r="116" customFormat="false" ht="18" hidden="false" customHeight="true" outlineLevel="0" collapsed="false">
      <c r="A116" s="25"/>
      <c r="B116" s="26"/>
      <c r="C116" s="26"/>
      <c r="D116" s="27"/>
      <c r="E116" s="32"/>
      <c r="F116" s="32"/>
      <c r="G116" s="33"/>
      <c r="H116" s="34" t="str">
        <f aca="false">IF($A116="","",IF($F116&lt;=$E116,0,($F116-$E116)*24))</f>
        <v/>
      </c>
      <c r="I116" s="34" t="str">
        <f aca="false">IF($A116="","",ROUND($H116*60,0)/60)</f>
        <v/>
      </c>
      <c r="J116" s="34" t="str">
        <f aca="false">IF($A116="","",$I116*$G116)</f>
        <v/>
      </c>
      <c r="K116" s="31" t="str">
        <f aca="false">IF($A116="","",IF(WEEKDAY($D116,2)=6,"Sábado",IF(WEEKDAY($D116,2)=7,"Domingo","Dia útil")))</f>
        <v/>
      </c>
      <c r="L116" s="34" t="str">
        <f aca="false">IF($A116="","",IF($K116="Sábado",Parâmetros!$C$6,IF($K116="Domingo",Parâmetros!$C$7,1)))</f>
        <v/>
      </c>
      <c r="M116" s="30" t="str">
        <f aca="false">IF($A116="","",IFERROR(INDEX(Ordens!$I$3:$I$42,MATCH($A116,Ordens!$A$3:$A$42,0)),Parâmetros!$C$5))</f>
        <v/>
      </c>
      <c r="N116" s="30" t="str">
        <f aca="false">IF($A116="","",$J116*$L116*$M116)</f>
        <v/>
      </c>
    </row>
    <row r="117" customFormat="false" ht="18" hidden="false" customHeight="true" outlineLevel="0" collapsed="false">
      <c r="A117" s="25"/>
      <c r="B117" s="26"/>
      <c r="C117" s="26"/>
      <c r="D117" s="27"/>
      <c r="E117" s="32"/>
      <c r="F117" s="32"/>
      <c r="G117" s="33"/>
      <c r="H117" s="34" t="str">
        <f aca="false">IF($A117="","",IF($F117&lt;=$E117,0,($F117-$E117)*24))</f>
        <v/>
      </c>
      <c r="I117" s="34" t="str">
        <f aca="false">IF($A117="","",ROUND($H117*60,0)/60)</f>
        <v/>
      </c>
      <c r="J117" s="34" t="str">
        <f aca="false">IF($A117="","",$I117*$G117)</f>
        <v/>
      </c>
      <c r="K117" s="31" t="str">
        <f aca="false">IF($A117="","",IF(WEEKDAY($D117,2)=6,"Sábado",IF(WEEKDAY($D117,2)=7,"Domingo","Dia útil")))</f>
        <v/>
      </c>
      <c r="L117" s="34" t="str">
        <f aca="false">IF($A117="","",IF($K117="Sábado",Parâmetros!$C$6,IF($K117="Domingo",Parâmetros!$C$7,1)))</f>
        <v/>
      </c>
      <c r="M117" s="30" t="str">
        <f aca="false">IF($A117="","",IFERROR(INDEX(Ordens!$I$3:$I$42,MATCH($A117,Ordens!$A$3:$A$42,0)),Parâmetros!$C$5))</f>
        <v/>
      </c>
      <c r="N117" s="30" t="str">
        <f aca="false">IF($A117="","",$J117*$L117*$M117)</f>
        <v/>
      </c>
    </row>
    <row r="118" customFormat="false" ht="18" hidden="false" customHeight="true" outlineLevel="0" collapsed="false">
      <c r="A118" s="25"/>
      <c r="B118" s="26"/>
      <c r="C118" s="26"/>
      <c r="D118" s="27"/>
      <c r="E118" s="32"/>
      <c r="F118" s="32"/>
      <c r="G118" s="33"/>
      <c r="H118" s="34" t="str">
        <f aca="false">IF($A118="","",IF($F118&lt;=$E118,0,($F118-$E118)*24))</f>
        <v/>
      </c>
      <c r="I118" s="34" t="str">
        <f aca="false">IF($A118="","",ROUND($H118*60,0)/60)</f>
        <v/>
      </c>
      <c r="J118" s="34" t="str">
        <f aca="false">IF($A118="","",$I118*$G118)</f>
        <v/>
      </c>
      <c r="K118" s="31" t="str">
        <f aca="false">IF($A118="","",IF(WEEKDAY($D118,2)=6,"Sábado",IF(WEEKDAY($D118,2)=7,"Domingo","Dia útil")))</f>
        <v/>
      </c>
      <c r="L118" s="34" t="str">
        <f aca="false">IF($A118="","",IF($K118="Sábado",Parâmetros!$C$6,IF($K118="Domingo",Parâmetros!$C$7,1)))</f>
        <v/>
      </c>
      <c r="M118" s="30" t="str">
        <f aca="false">IF($A118="","",IFERROR(INDEX(Ordens!$I$3:$I$42,MATCH($A118,Ordens!$A$3:$A$42,0)),Parâmetros!$C$5))</f>
        <v/>
      </c>
      <c r="N118" s="30" t="str">
        <f aca="false">IF($A118="","",$J118*$L118*$M118)</f>
        <v/>
      </c>
    </row>
    <row r="119" customFormat="false" ht="18" hidden="false" customHeight="true" outlineLevel="0" collapsed="false">
      <c r="A119" s="25"/>
      <c r="B119" s="26"/>
      <c r="C119" s="26"/>
      <c r="D119" s="27"/>
      <c r="E119" s="32"/>
      <c r="F119" s="32"/>
      <c r="G119" s="33"/>
      <c r="H119" s="34" t="str">
        <f aca="false">IF($A119="","",IF($F119&lt;=$E119,0,($F119-$E119)*24))</f>
        <v/>
      </c>
      <c r="I119" s="34" t="str">
        <f aca="false">IF($A119="","",ROUND($H119*60,0)/60)</f>
        <v/>
      </c>
      <c r="J119" s="34" t="str">
        <f aca="false">IF($A119="","",$I119*$G119)</f>
        <v/>
      </c>
      <c r="K119" s="31" t="str">
        <f aca="false">IF($A119="","",IF(WEEKDAY($D119,2)=6,"Sábado",IF(WEEKDAY($D119,2)=7,"Domingo","Dia útil")))</f>
        <v/>
      </c>
      <c r="L119" s="34" t="str">
        <f aca="false">IF($A119="","",IF($K119="Sábado",Parâmetros!$C$6,IF($K119="Domingo",Parâmetros!$C$7,1)))</f>
        <v/>
      </c>
      <c r="M119" s="30" t="str">
        <f aca="false">IF($A119="","",IFERROR(INDEX(Ordens!$I$3:$I$42,MATCH($A119,Ordens!$A$3:$A$42,0)),Parâmetros!$C$5))</f>
        <v/>
      </c>
      <c r="N119" s="30" t="str">
        <f aca="false">IF($A119="","",$J119*$L119*$M119)</f>
        <v/>
      </c>
    </row>
    <row r="120" customFormat="false" ht="18" hidden="false" customHeight="true" outlineLevel="0" collapsed="false">
      <c r="A120" s="25"/>
      <c r="B120" s="26"/>
      <c r="C120" s="26"/>
      <c r="D120" s="27"/>
      <c r="E120" s="32"/>
      <c r="F120" s="32"/>
      <c r="G120" s="33"/>
      <c r="H120" s="34" t="str">
        <f aca="false">IF($A120="","",IF($F120&lt;=$E120,0,($F120-$E120)*24))</f>
        <v/>
      </c>
      <c r="I120" s="34" t="str">
        <f aca="false">IF($A120="","",ROUND($H120*60,0)/60)</f>
        <v/>
      </c>
      <c r="J120" s="34" t="str">
        <f aca="false">IF($A120="","",$I120*$G120)</f>
        <v/>
      </c>
      <c r="K120" s="31" t="str">
        <f aca="false">IF($A120="","",IF(WEEKDAY($D120,2)=6,"Sábado",IF(WEEKDAY($D120,2)=7,"Domingo","Dia útil")))</f>
        <v/>
      </c>
      <c r="L120" s="34" t="str">
        <f aca="false">IF($A120="","",IF($K120="Sábado",Parâmetros!$C$6,IF($K120="Domingo",Parâmetros!$C$7,1)))</f>
        <v/>
      </c>
      <c r="M120" s="30" t="str">
        <f aca="false">IF($A120="","",IFERROR(INDEX(Ordens!$I$3:$I$42,MATCH($A120,Ordens!$A$3:$A$42,0)),Parâmetros!$C$5))</f>
        <v/>
      </c>
      <c r="N120" s="30" t="str">
        <f aca="false">IF($A120="","",$J120*$L120*$M120)</f>
        <v/>
      </c>
    </row>
    <row r="121" customFormat="false" ht="18" hidden="false" customHeight="true" outlineLevel="0" collapsed="false">
      <c r="A121" s="25"/>
      <c r="B121" s="26"/>
      <c r="C121" s="26"/>
      <c r="D121" s="27"/>
      <c r="E121" s="32"/>
      <c r="F121" s="32"/>
      <c r="G121" s="33"/>
      <c r="H121" s="34" t="str">
        <f aca="false">IF($A121="","",IF($F121&lt;=$E121,0,($F121-$E121)*24))</f>
        <v/>
      </c>
      <c r="I121" s="34" t="str">
        <f aca="false">IF($A121="","",ROUND($H121*60,0)/60)</f>
        <v/>
      </c>
      <c r="J121" s="34" t="str">
        <f aca="false">IF($A121="","",$I121*$G121)</f>
        <v/>
      </c>
      <c r="K121" s="31" t="str">
        <f aca="false">IF($A121="","",IF(WEEKDAY($D121,2)=6,"Sábado",IF(WEEKDAY($D121,2)=7,"Domingo","Dia útil")))</f>
        <v/>
      </c>
      <c r="L121" s="34" t="str">
        <f aca="false">IF($A121="","",IF($K121="Sábado",Parâmetros!$C$6,IF($K121="Domingo",Parâmetros!$C$7,1)))</f>
        <v/>
      </c>
      <c r="M121" s="30" t="str">
        <f aca="false">IF($A121="","",IFERROR(INDEX(Ordens!$I$3:$I$42,MATCH($A121,Ordens!$A$3:$A$42,0)),Parâmetros!$C$5))</f>
        <v/>
      </c>
      <c r="N121" s="30" t="str">
        <f aca="false">IF($A121="","",$J121*$L121*$M121)</f>
        <v/>
      </c>
    </row>
    <row r="122" customFormat="false" ht="18" hidden="false" customHeight="true" outlineLevel="0" collapsed="false">
      <c r="A122" s="25"/>
      <c r="B122" s="26"/>
      <c r="C122" s="26"/>
      <c r="D122" s="27"/>
      <c r="E122" s="32"/>
      <c r="F122" s="32"/>
      <c r="G122" s="33"/>
      <c r="H122" s="34" t="str">
        <f aca="false">IF($A122="","",IF($F122&lt;=$E122,0,($F122-$E122)*24))</f>
        <v/>
      </c>
      <c r="I122" s="34" t="str">
        <f aca="false">IF($A122="","",ROUND($H122*60,0)/60)</f>
        <v/>
      </c>
      <c r="J122" s="34" t="str">
        <f aca="false">IF($A122="","",$I122*$G122)</f>
        <v/>
      </c>
      <c r="K122" s="31" t="str">
        <f aca="false">IF($A122="","",IF(WEEKDAY($D122,2)=6,"Sábado",IF(WEEKDAY($D122,2)=7,"Domingo","Dia útil")))</f>
        <v/>
      </c>
      <c r="L122" s="34" t="str">
        <f aca="false">IF($A122="","",IF($K122="Sábado",Parâmetros!$C$6,IF($K122="Domingo",Parâmetros!$C$7,1)))</f>
        <v/>
      </c>
      <c r="M122" s="30" t="str">
        <f aca="false">IF($A122="","",IFERROR(INDEX(Ordens!$I$3:$I$42,MATCH($A122,Ordens!$A$3:$A$42,0)),Parâmetros!$C$5))</f>
        <v/>
      </c>
      <c r="N122" s="30" t="str">
        <f aca="false">IF($A122="","",$J122*$L122*$M122)</f>
        <v/>
      </c>
    </row>
    <row r="123" customFormat="false" ht="18" hidden="false" customHeight="true" outlineLevel="0" collapsed="false">
      <c r="A123" s="25"/>
      <c r="B123" s="26"/>
      <c r="C123" s="26"/>
      <c r="D123" s="27"/>
      <c r="E123" s="32"/>
      <c r="F123" s="32"/>
      <c r="G123" s="33"/>
      <c r="H123" s="34" t="str">
        <f aca="false">IF($A123="","",IF($F123&lt;=$E123,0,($F123-$E123)*24))</f>
        <v/>
      </c>
      <c r="I123" s="34" t="str">
        <f aca="false">IF($A123="","",ROUND($H123*60,0)/60)</f>
        <v/>
      </c>
      <c r="J123" s="34" t="str">
        <f aca="false">IF($A123="","",$I123*$G123)</f>
        <v/>
      </c>
      <c r="K123" s="31" t="str">
        <f aca="false">IF($A123="","",IF(WEEKDAY($D123,2)=6,"Sábado",IF(WEEKDAY($D123,2)=7,"Domingo","Dia útil")))</f>
        <v/>
      </c>
      <c r="L123" s="34" t="str">
        <f aca="false">IF($A123="","",IF($K123="Sábado",Parâmetros!$C$6,IF($K123="Domingo",Parâmetros!$C$7,1)))</f>
        <v/>
      </c>
      <c r="M123" s="30" t="str">
        <f aca="false">IF($A123="","",IFERROR(INDEX(Ordens!$I$3:$I$42,MATCH($A123,Ordens!$A$3:$A$42,0)),Parâmetros!$C$5))</f>
        <v/>
      </c>
      <c r="N123" s="30" t="str">
        <f aca="false">IF($A123="","",$J123*$L123*$M123)</f>
        <v/>
      </c>
    </row>
    <row r="124" customFormat="false" ht="18" hidden="false" customHeight="true" outlineLevel="0" collapsed="false">
      <c r="A124" s="25"/>
      <c r="B124" s="26"/>
      <c r="C124" s="26"/>
      <c r="D124" s="27"/>
      <c r="E124" s="32"/>
      <c r="F124" s="32"/>
      <c r="G124" s="33"/>
      <c r="H124" s="34" t="str">
        <f aca="false">IF($A124="","",IF($F124&lt;=$E124,0,($F124-$E124)*24))</f>
        <v/>
      </c>
      <c r="I124" s="34" t="str">
        <f aca="false">IF($A124="","",ROUND($H124*60,0)/60)</f>
        <v/>
      </c>
      <c r="J124" s="34" t="str">
        <f aca="false">IF($A124="","",$I124*$G124)</f>
        <v/>
      </c>
      <c r="K124" s="31" t="str">
        <f aca="false">IF($A124="","",IF(WEEKDAY($D124,2)=6,"Sábado",IF(WEEKDAY($D124,2)=7,"Domingo","Dia útil")))</f>
        <v/>
      </c>
      <c r="L124" s="34" t="str">
        <f aca="false">IF($A124="","",IF($K124="Sábado",Parâmetros!$C$6,IF($K124="Domingo",Parâmetros!$C$7,1)))</f>
        <v/>
      </c>
      <c r="M124" s="30" t="str">
        <f aca="false">IF($A124="","",IFERROR(INDEX(Ordens!$I$3:$I$42,MATCH($A124,Ordens!$A$3:$A$42,0)),Parâmetros!$C$5))</f>
        <v/>
      </c>
      <c r="N124" s="30" t="str">
        <f aca="false">IF($A124="","",$J124*$L124*$M124)</f>
        <v/>
      </c>
    </row>
    <row r="125" customFormat="false" ht="18" hidden="false" customHeight="true" outlineLevel="0" collapsed="false">
      <c r="A125" s="25"/>
      <c r="B125" s="26"/>
      <c r="C125" s="26"/>
      <c r="D125" s="27"/>
      <c r="E125" s="32"/>
      <c r="F125" s="32"/>
      <c r="G125" s="33"/>
      <c r="H125" s="34" t="str">
        <f aca="false">IF($A125="","",IF($F125&lt;=$E125,0,($F125-$E125)*24))</f>
        <v/>
      </c>
      <c r="I125" s="34" t="str">
        <f aca="false">IF($A125="","",ROUND($H125*60,0)/60)</f>
        <v/>
      </c>
      <c r="J125" s="34" t="str">
        <f aca="false">IF($A125="","",$I125*$G125)</f>
        <v/>
      </c>
      <c r="K125" s="31" t="str">
        <f aca="false">IF($A125="","",IF(WEEKDAY($D125,2)=6,"Sábado",IF(WEEKDAY($D125,2)=7,"Domingo","Dia útil")))</f>
        <v/>
      </c>
      <c r="L125" s="34" t="str">
        <f aca="false">IF($A125="","",IF($K125="Sábado",Parâmetros!$C$6,IF($K125="Domingo",Parâmetros!$C$7,1)))</f>
        <v/>
      </c>
      <c r="M125" s="30" t="str">
        <f aca="false">IF($A125="","",IFERROR(INDEX(Ordens!$I$3:$I$42,MATCH($A125,Ordens!$A$3:$A$42,0)),Parâmetros!$C$5))</f>
        <v/>
      </c>
      <c r="N125" s="30" t="str">
        <f aca="false">IF($A125="","",$J125*$L125*$M125)</f>
        <v/>
      </c>
    </row>
    <row r="126" customFormat="false" ht="18" hidden="false" customHeight="true" outlineLevel="0" collapsed="false">
      <c r="A126" s="25"/>
      <c r="B126" s="26"/>
      <c r="C126" s="26"/>
      <c r="D126" s="27"/>
      <c r="E126" s="32"/>
      <c r="F126" s="32"/>
      <c r="G126" s="33"/>
      <c r="H126" s="34" t="str">
        <f aca="false">IF($A126="","",IF($F126&lt;=$E126,0,($F126-$E126)*24))</f>
        <v/>
      </c>
      <c r="I126" s="34" t="str">
        <f aca="false">IF($A126="","",ROUND($H126*60,0)/60)</f>
        <v/>
      </c>
      <c r="J126" s="34" t="str">
        <f aca="false">IF($A126="","",$I126*$G126)</f>
        <v/>
      </c>
      <c r="K126" s="31" t="str">
        <f aca="false">IF($A126="","",IF(WEEKDAY($D126,2)=6,"Sábado",IF(WEEKDAY($D126,2)=7,"Domingo","Dia útil")))</f>
        <v/>
      </c>
      <c r="L126" s="34" t="str">
        <f aca="false">IF($A126="","",IF($K126="Sábado",Parâmetros!$C$6,IF($K126="Domingo",Parâmetros!$C$7,1)))</f>
        <v/>
      </c>
      <c r="M126" s="30" t="str">
        <f aca="false">IF($A126="","",IFERROR(INDEX(Ordens!$I$3:$I$42,MATCH($A126,Ordens!$A$3:$A$42,0)),Parâmetros!$C$5))</f>
        <v/>
      </c>
      <c r="N126" s="30" t="str">
        <f aca="false">IF($A126="","",$J126*$L126*$M126)</f>
        <v/>
      </c>
    </row>
    <row r="127" customFormat="false" ht="18" hidden="false" customHeight="true" outlineLevel="0" collapsed="false">
      <c r="A127" s="25"/>
      <c r="B127" s="26"/>
      <c r="C127" s="26"/>
      <c r="D127" s="27"/>
      <c r="E127" s="32"/>
      <c r="F127" s="32"/>
      <c r="G127" s="33"/>
      <c r="H127" s="34" t="str">
        <f aca="false">IF($A127="","",IF($F127&lt;=$E127,0,($F127-$E127)*24))</f>
        <v/>
      </c>
      <c r="I127" s="34" t="str">
        <f aca="false">IF($A127="","",ROUND($H127*60,0)/60)</f>
        <v/>
      </c>
      <c r="J127" s="34" t="str">
        <f aca="false">IF($A127="","",$I127*$G127)</f>
        <v/>
      </c>
      <c r="K127" s="31" t="str">
        <f aca="false">IF($A127="","",IF(WEEKDAY($D127,2)=6,"Sábado",IF(WEEKDAY($D127,2)=7,"Domingo","Dia útil")))</f>
        <v/>
      </c>
      <c r="L127" s="34" t="str">
        <f aca="false">IF($A127="","",IF($K127="Sábado",Parâmetros!$C$6,IF($K127="Domingo",Parâmetros!$C$7,1)))</f>
        <v/>
      </c>
      <c r="M127" s="30" t="str">
        <f aca="false">IF($A127="","",IFERROR(INDEX(Ordens!$I$3:$I$42,MATCH($A127,Ordens!$A$3:$A$42,0)),Parâmetros!$C$5))</f>
        <v/>
      </c>
      <c r="N127" s="30" t="str">
        <f aca="false">IF($A127="","",$J127*$L127*$M127)</f>
        <v/>
      </c>
    </row>
    <row r="128" customFormat="false" ht="18" hidden="false" customHeight="true" outlineLevel="0" collapsed="false">
      <c r="A128" s="25"/>
      <c r="B128" s="26"/>
      <c r="C128" s="26"/>
      <c r="D128" s="27"/>
      <c r="E128" s="32"/>
      <c r="F128" s="32"/>
      <c r="G128" s="33"/>
      <c r="H128" s="34" t="str">
        <f aca="false">IF($A128="","",IF($F128&lt;=$E128,0,($F128-$E128)*24))</f>
        <v/>
      </c>
      <c r="I128" s="34" t="str">
        <f aca="false">IF($A128="","",ROUND($H128*60,0)/60)</f>
        <v/>
      </c>
      <c r="J128" s="34" t="str">
        <f aca="false">IF($A128="","",$I128*$G128)</f>
        <v/>
      </c>
      <c r="K128" s="31" t="str">
        <f aca="false">IF($A128="","",IF(WEEKDAY($D128,2)=6,"Sábado",IF(WEEKDAY($D128,2)=7,"Domingo","Dia útil")))</f>
        <v/>
      </c>
      <c r="L128" s="34" t="str">
        <f aca="false">IF($A128="","",IF($K128="Sábado",Parâmetros!$C$6,IF($K128="Domingo",Parâmetros!$C$7,1)))</f>
        <v/>
      </c>
      <c r="M128" s="30" t="str">
        <f aca="false">IF($A128="","",IFERROR(INDEX(Ordens!$I$3:$I$42,MATCH($A128,Ordens!$A$3:$A$42,0)),Parâmetros!$C$5))</f>
        <v/>
      </c>
      <c r="N128" s="30" t="str">
        <f aca="false">IF($A128="","",$J128*$L128*$M128)</f>
        <v/>
      </c>
    </row>
    <row r="129" customFormat="false" ht="18" hidden="false" customHeight="true" outlineLevel="0" collapsed="false">
      <c r="A129" s="25"/>
      <c r="B129" s="26"/>
      <c r="C129" s="26"/>
      <c r="D129" s="27"/>
      <c r="E129" s="32"/>
      <c r="F129" s="32"/>
      <c r="G129" s="33"/>
      <c r="H129" s="34" t="str">
        <f aca="false">IF($A129="","",IF($F129&lt;=$E129,0,($F129-$E129)*24))</f>
        <v/>
      </c>
      <c r="I129" s="34" t="str">
        <f aca="false">IF($A129="","",ROUND($H129*60,0)/60)</f>
        <v/>
      </c>
      <c r="J129" s="34" t="str">
        <f aca="false">IF($A129="","",$I129*$G129)</f>
        <v/>
      </c>
      <c r="K129" s="31" t="str">
        <f aca="false">IF($A129="","",IF(WEEKDAY($D129,2)=6,"Sábado",IF(WEEKDAY($D129,2)=7,"Domingo","Dia útil")))</f>
        <v/>
      </c>
      <c r="L129" s="34" t="str">
        <f aca="false">IF($A129="","",IF($K129="Sábado",Parâmetros!$C$6,IF($K129="Domingo",Parâmetros!$C$7,1)))</f>
        <v/>
      </c>
      <c r="M129" s="30" t="str">
        <f aca="false">IF($A129="","",IFERROR(INDEX(Ordens!$I$3:$I$42,MATCH($A129,Ordens!$A$3:$A$42,0)),Parâmetros!$C$5))</f>
        <v/>
      </c>
      <c r="N129" s="30" t="str">
        <f aca="false">IF($A129="","",$J129*$L129*$M129)</f>
        <v/>
      </c>
    </row>
    <row r="130" customFormat="false" ht="18" hidden="false" customHeight="true" outlineLevel="0" collapsed="false">
      <c r="A130" s="25"/>
      <c r="B130" s="26"/>
      <c r="C130" s="26"/>
      <c r="D130" s="27"/>
      <c r="E130" s="32"/>
      <c r="F130" s="32"/>
      <c r="G130" s="33"/>
      <c r="H130" s="34" t="str">
        <f aca="false">IF($A130="","",IF($F130&lt;=$E130,0,($F130-$E130)*24))</f>
        <v/>
      </c>
      <c r="I130" s="34" t="str">
        <f aca="false">IF($A130="","",ROUND($H130*60,0)/60)</f>
        <v/>
      </c>
      <c r="J130" s="34" t="str">
        <f aca="false">IF($A130="","",$I130*$G130)</f>
        <v/>
      </c>
      <c r="K130" s="31" t="str">
        <f aca="false">IF($A130="","",IF(WEEKDAY($D130,2)=6,"Sábado",IF(WEEKDAY($D130,2)=7,"Domingo","Dia útil")))</f>
        <v/>
      </c>
      <c r="L130" s="34" t="str">
        <f aca="false">IF($A130="","",IF($K130="Sábado",Parâmetros!$C$6,IF($K130="Domingo",Parâmetros!$C$7,1)))</f>
        <v/>
      </c>
      <c r="M130" s="30" t="str">
        <f aca="false">IF($A130="","",IFERROR(INDEX(Ordens!$I$3:$I$42,MATCH($A130,Ordens!$A$3:$A$42,0)),Parâmetros!$C$5))</f>
        <v/>
      </c>
      <c r="N130" s="30" t="str">
        <f aca="false">IF($A130="","",$J130*$L130*$M130)</f>
        <v/>
      </c>
    </row>
    <row r="131" customFormat="false" ht="18" hidden="false" customHeight="true" outlineLevel="0" collapsed="false">
      <c r="A131" s="25"/>
      <c r="B131" s="26"/>
      <c r="C131" s="26"/>
      <c r="D131" s="27"/>
      <c r="E131" s="32"/>
      <c r="F131" s="32"/>
      <c r="G131" s="33"/>
      <c r="H131" s="34" t="str">
        <f aca="false">IF($A131="","",IF($F131&lt;=$E131,0,($F131-$E131)*24))</f>
        <v/>
      </c>
      <c r="I131" s="34" t="str">
        <f aca="false">IF($A131="","",ROUND($H131*60,0)/60)</f>
        <v/>
      </c>
      <c r="J131" s="34" t="str">
        <f aca="false">IF($A131="","",$I131*$G131)</f>
        <v/>
      </c>
      <c r="K131" s="31" t="str">
        <f aca="false">IF($A131="","",IF(WEEKDAY($D131,2)=6,"Sábado",IF(WEEKDAY($D131,2)=7,"Domingo","Dia útil")))</f>
        <v/>
      </c>
      <c r="L131" s="34" t="str">
        <f aca="false">IF($A131="","",IF($K131="Sábado",Parâmetros!$C$6,IF($K131="Domingo",Parâmetros!$C$7,1)))</f>
        <v/>
      </c>
      <c r="M131" s="30" t="str">
        <f aca="false">IF($A131="","",IFERROR(INDEX(Ordens!$I$3:$I$42,MATCH($A131,Ordens!$A$3:$A$42,0)),Parâmetros!$C$5))</f>
        <v/>
      </c>
      <c r="N131" s="30" t="str">
        <f aca="false">IF($A131="","",$J131*$L131*$M131)</f>
        <v/>
      </c>
    </row>
    <row r="132" customFormat="false" ht="18" hidden="false" customHeight="true" outlineLevel="0" collapsed="false">
      <c r="A132" s="25"/>
      <c r="B132" s="26"/>
      <c r="C132" s="26"/>
      <c r="D132" s="27"/>
      <c r="E132" s="32"/>
      <c r="F132" s="32"/>
      <c r="G132" s="33"/>
      <c r="H132" s="34" t="str">
        <f aca="false">IF($A132="","",IF($F132&lt;=$E132,0,($F132-$E132)*24))</f>
        <v/>
      </c>
      <c r="I132" s="34" t="str">
        <f aca="false">IF($A132="","",ROUND($H132*60,0)/60)</f>
        <v/>
      </c>
      <c r="J132" s="34" t="str">
        <f aca="false">IF($A132="","",$I132*$G132)</f>
        <v/>
      </c>
      <c r="K132" s="31" t="str">
        <f aca="false">IF($A132="","",IF(WEEKDAY($D132,2)=6,"Sábado",IF(WEEKDAY($D132,2)=7,"Domingo","Dia útil")))</f>
        <v/>
      </c>
      <c r="L132" s="34" t="str">
        <f aca="false">IF($A132="","",IF($K132="Sábado",Parâmetros!$C$6,IF($K132="Domingo",Parâmetros!$C$7,1)))</f>
        <v/>
      </c>
      <c r="M132" s="30" t="str">
        <f aca="false">IF($A132="","",IFERROR(INDEX(Ordens!$I$3:$I$42,MATCH($A132,Ordens!$A$3:$A$42,0)),Parâmetros!$C$5))</f>
        <v/>
      </c>
      <c r="N132" s="30" t="str">
        <f aca="false">IF($A132="","",$J132*$L132*$M132)</f>
        <v/>
      </c>
    </row>
    <row r="133" customFormat="false" ht="18" hidden="false" customHeight="true" outlineLevel="0" collapsed="false">
      <c r="A133" s="25"/>
      <c r="B133" s="26"/>
      <c r="C133" s="26"/>
      <c r="D133" s="27"/>
      <c r="E133" s="32"/>
      <c r="F133" s="32"/>
      <c r="G133" s="33"/>
      <c r="H133" s="34" t="str">
        <f aca="false">IF($A133="","",IF($F133&lt;=$E133,0,($F133-$E133)*24))</f>
        <v/>
      </c>
      <c r="I133" s="34" t="str">
        <f aca="false">IF($A133="","",ROUND($H133*60,0)/60)</f>
        <v/>
      </c>
      <c r="J133" s="34" t="str">
        <f aca="false">IF($A133="","",$I133*$G133)</f>
        <v/>
      </c>
      <c r="K133" s="31" t="str">
        <f aca="false">IF($A133="","",IF(WEEKDAY($D133,2)=6,"Sábado",IF(WEEKDAY($D133,2)=7,"Domingo","Dia útil")))</f>
        <v/>
      </c>
      <c r="L133" s="34" t="str">
        <f aca="false">IF($A133="","",IF($K133="Sábado",Parâmetros!$C$6,IF($K133="Domingo",Parâmetros!$C$7,1)))</f>
        <v/>
      </c>
      <c r="M133" s="30" t="str">
        <f aca="false">IF($A133="","",IFERROR(INDEX(Ordens!$I$3:$I$42,MATCH($A133,Ordens!$A$3:$A$42,0)),Parâmetros!$C$5))</f>
        <v/>
      </c>
      <c r="N133" s="30" t="str">
        <f aca="false">IF($A133="","",$J133*$L133*$M133)</f>
        <v/>
      </c>
    </row>
    <row r="134" customFormat="false" ht="18" hidden="false" customHeight="true" outlineLevel="0" collapsed="false">
      <c r="A134" s="25"/>
      <c r="B134" s="26"/>
      <c r="C134" s="26"/>
      <c r="D134" s="27"/>
      <c r="E134" s="32"/>
      <c r="F134" s="32"/>
      <c r="G134" s="33"/>
      <c r="H134" s="34" t="str">
        <f aca="false">IF($A134="","",IF($F134&lt;=$E134,0,($F134-$E134)*24))</f>
        <v/>
      </c>
      <c r="I134" s="34" t="str">
        <f aca="false">IF($A134="","",ROUND($H134*60,0)/60)</f>
        <v/>
      </c>
      <c r="J134" s="34" t="str">
        <f aca="false">IF($A134="","",$I134*$G134)</f>
        <v/>
      </c>
      <c r="K134" s="31" t="str">
        <f aca="false">IF($A134="","",IF(WEEKDAY($D134,2)=6,"Sábado",IF(WEEKDAY($D134,2)=7,"Domingo","Dia útil")))</f>
        <v/>
      </c>
      <c r="L134" s="34" t="str">
        <f aca="false">IF($A134="","",IF($K134="Sábado",Parâmetros!$C$6,IF($K134="Domingo",Parâmetros!$C$7,1)))</f>
        <v/>
      </c>
      <c r="M134" s="30" t="str">
        <f aca="false">IF($A134="","",IFERROR(INDEX(Ordens!$I$3:$I$42,MATCH($A134,Ordens!$A$3:$A$42,0)),Parâmetros!$C$5))</f>
        <v/>
      </c>
      <c r="N134" s="30" t="str">
        <f aca="false">IF($A134="","",$J134*$L134*$M134)</f>
        <v/>
      </c>
    </row>
    <row r="135" customFormat="false" ht="18" hidden="false" customHeight="true" outlineLevel="0" collapsed="false">
      <c r="A135" s="25"/>
      <c r="B135" s="26"/>
      <c r="C135" s="26"/>
      <c r="D135" s="27"/>
      <c r="E135" s="32"/>
      <c r="F135" s="32"/>
      <c r="G135" s="33"/>
      <c r="H135" s="34" t="str">
        <f aca="false">IF($A135="","",IF($F135&lt;=$E135,0,($F135-$E135)*24))</f>
        <v/>
      </c>
      <c r="I135" s="34" t="str">
        <f aca="false">IF($A135="","",ROUND($H135*60,0)/60)</f>
        <v/>
      </c>
      <c r="J135" s="34" t="str">
        <f aca="false">IF($A135="","",$I135*$G135)</f>
        <v/>
      </c>
      <c r="K135" s="31" t="str">
        <f aca="false">IF($A135="","",IF(WEEKDAY($D135,2)=6,"Sábado",IF(WEEKDAY($D135,2)=7,"Domingo","Dia útil")))</f>
        <v/>
      </c>
      <c r="L135" s="34" t="str">
        <f aca="false">IF($A135="","",IF($K135="Sábado",Parâmetros!$C$6,IF($K135="Domingo",Parâmetros!$C$7,1)))</f>
        <v/>
      </c>
      <c r="M135" s="30" t="str">
        <f aca="false">IF($A135="","",IFERROR(INDEX(Ordens!$I$3:$I$42,MATCH($A135,Ordens!$A$3:$A$42,0)),Parâmetros!$C$5))</f>
        <v/>
      </c>
      <c r="N135" s="30" t="str">
        <f aca="false">IF($A135="","",$J135*$L135*$M135)</f>
        <v/>
      </c>
    </row>
    <row r="136" customFormat="false" ht="18" hidden="false" customHeight="true" outlineLevel="0" collapsed="false">
      <c r="A136" s="25"/>
      <c r="B136" s="26"/>
      <c r="C136" s="26"/>
      <c r="D136" s="27"/>
      <c r="E136" s="32"/>
      <c r="F136" s="32"/>
      <c r="G136" s="33"/>
      <c r="H136" s="34" t="str">
        <f aca="false">IF($A136="","",IF($F136&lt;=$E136,0,($F136-$E136)*24))</f>
        <v/>
      </c>
      <c r="I136" s="34" t="str">
        <f aca="false">IF($A136="","",ROUND($H136*60,0)/60)</f>
        <v/>
      </c>
      <c r="J136" s="34" t="str">
        <f aca="false">IF($A136="","",$I136*$G136)</f>
        <v/>
      </c>
      <c r="K136" s="31" t="str">
        <f aca="false">IF($A136="","",IF(WEEKDAY($D136,2)=6,"Sábado",IF(WEEKDAY($D136,2)=7,"Domingo","Dia útil")))</f>
        <v/>
      </c>
      <c r="L136" s="34" t="str">
        <f aca="false">IF($A136="","",IF($K136="Sábado",Parâmetros!$C$6,IF($K136="Domingo",Parâmetros!$C$7,1)))</f>
        <v/>
      </c>
      <c r="M136" s="30" t="str">
        <f aca="false">IF($A136="","",IFERROR(INDEX(Ordens!$I$3:$I$42,MATCH($A136,Ordens!$A$3:$A$42,0)),Parâmetros!$C$5))</f>
        <v/>
      </c>
      <c r="N136" s="30" t="str">
        <f aca="false">IF($A136="","",$J136*$L136*$M136)</f>
        <v/>
      </c>
    </row>
    <row r="137" customFormat="false" ht="18" hidden="false" customHeight="true" outlineLevel="0" collapsed="false">
      <c r="A137" s="25"/>
      <c r="B137" s="26"/>
      <c r="C137" s="26"/>
      <c r="D137" s="27"/>
      <c r="E137" s="32"/>
      <c r="F137" s="32"/>
      <c r="G137" s="33"/>
      <c r="H137" s="34" t="str">
        <f aca="false">IF($A137="","",IF($F137&lt;=$E137,0,($F137-$E137)*24))</f>
        <v/>
      </c>
      <c r="I137" s="34" t="str">
        <f aca="false">IF($A137="","",ROUND($H137*60,0)/60)</f>
        <v/>
      </c>
      <c r="J137" s="34" t="str">
        <f aca="false">IF($A137="","",$I137*$G137)</f>
        <v/>
      </c>
      <c r="K137" s="31" t="str">
        <f aca="false">IF($A137="","",IF(WEEKDAY($D137,2)=6,"Sábado",IF(WEEKDAY($D137,2)=7,"Domingo","Dia útil")))</f>
        <v/>
      </c>
      <c r="L137" s="34" t="str">
        <f aca="false">IF($A137="","",IF($K137="Sábado",Parâmetros!$C$6,IF($K137="Domingo",Parâmetros!$C$7,1)))</f>
        <v/>
      </c>
      <c r="M137" s="30" t="str">
        <f aca="false">IF($A137="","",IFERROR(INDEX(Ordens!$I$3:$I$42,MATCH($A137,Ordens!$A$3:$A$42,0)),Parâmetros!$C$5))</f>
        <v/>
      </c>
      <c r="N137" s="30" t="str">
        <f aca="false">IF($A137="","",$J137*$L137*$M137)</f>
        <v/>
      </c>
    </row>
    <row r="138" customFormat="false" ht="18" hidden="false" customHeight="true" outlineLevel="0" collapsed="false">
      <c r="A138" s="25"/>
      <c r="B138" s="26"/>
      <c r="C138" s="26"/>
      <c r="D138" s="27"/>
      <c r="E138" s="32"/>
      <c r="F138" s="32"/>
      <c r="G138" s="33"/>
      <c r="H138" s="34" t="str">
        <f aca="false">IF($A138="","",IF($F138&lt;=$E138,0,($F138-$E138)*24))</f>
        <v/>
      </c>
      <c r="I138" s="34" t="str">
        <f aca="false">IF($A138="","",ROUND($H138*60,0)/60)</f>
        <v/>
      </c>
      <c r="J138" s="34" t="str">
        <f aca="false">IF($A138="","",$I138*$G138)</f>
        <v/>
      </c>
      <c r="K138" s="31" t="str">
        <f aca="false">IF($A138="","",IF(WEEKDAY($D138,2)=6,"Sábado",IF(WEEKDAY($D138,2)=7,"Domingo","Dia útil")))</f>
        <v/>
      </c>
      <c r="L138" s="34" t="str">
        <f aca="false">IF($A138="","",IF($K138="Sábado",Parâmetros!$C$6,IF($K138="Domingo",Parâmetros!$C$7,1)))</f>
        <v/>
      </c>
      <c r="M138" s="30" t="str">
        <f aca="false">IF($A138="","",IFERROR(INDEX(Ordens!$I$3:$I$42,MATCH($A138,Ordens!$A$3:$A$42,0)),Parâmetros!$C$5))</f>
        <v/>
      </c>
      <c r="N138" s="30" t="str">
        <f aca="false">IF($A138="","",$J138*$L138*$M138)</f>
        <v/>
      </c>
    </row>
    <row r="139" customFormat="false" ht="18" hidden="false" customHeight="true" outlineLevel="0" collapsed="false">
      <c r="A139" s="25"/>
      <c r="B139" s="26"/>
      <c r="C139" s="26"/>
      <c r="D139" s="27"/>
      <c r="E139" s="32"/>
      <c r="F139" s="32"/>
      <c r="G139" s="33"/>
      <c r="H139" s="34" t="str">
        <f aca="false">IF($A139="","",IF($F139&lt;=$E139,0,($F139-$E139)*24))</f>
        <v/>
      </c>
      <c r="I139" s="34" t="str">
        <f aca="false">IF($A139="","",ROUND($H139*60,0)/60)</f>
        <v/>
      </c>
      <c r="J139" s="34" t="str">
        <f aca="false">IF($A139="","",$I139*$G139)</f>
        <v/>
      </c>
      <c r="K139" s="31" t="str">
        <f aca="false">IF($A139="","",IF(WEEKDAY($D139,2)=6,"Sábado",IF(WEEKDAY($D139,2)=7,"Domingo","Dia útil")))</f>
        <v/>
      </c>
      <c r="L139" s="34" t="str">
        <f aca="false">IF($A139="","",IF($K139="Sábado",Parâmetros!$C$6,IF($K139="Domingo",Parâmetros!$C$7,1)))</f>
        <v/>
      </c>
      <c r="M139" s="30" t="str">
        <f aca="false">IF($A139="","",IFERROR(INDEX(Ordens!$I$3:$I$42,MATCH($A139,Ordens!$A$3:$A$42,0)),Parâmetros!$C$5))</f>
        <v/>
      </c>
      <c r="N139" s="30" t="str">
        <f aca="false">IF($A139="","",$J139*$L139*$M139)</f>
        <v/>
      </c>
    </row>
    <row r="140" customFormat="false" ht="18" hidden="false" customHeight="true" outlineLevel="0" collapsed="false">
      <c r="A140" s="25"/>
      <c r="B140" s="26"/>
      <c r="C140" s="26"/>
      <c r="D140" s="27"/>
      <c r="E140" s="32"/>
      <c r="F140" s="32"/>
      <c r="G140" s="33"/>
      <c r="H140" s="34" t="str">
        <f aca="false">IF($A140="","",IF($F140&lt;=$E140,0,($F140-$E140)*24))</f>
        <v/>
      </c>
      <c r="I140" s="34" t="str">
        <f aca="false">IF($A140="","",ROUND($H140*60,0)/60)</f>
        <v/>
      </c>
      <c r="J140" s="34" t="str">
        <f aca="false">IF($A140="","",$I140*$G140)</f>
        <v/>
      </c>
      <c r="K140" s="31" t="str">
        <f aca="false">IF($A140="","",IF(WEEKDAY($D140,2)=6,"Sábado",IF(WEEKDAY($D140,2)=7,"Domingo","Dia útil")))</f>
        <v/>
      </c>
      <c r="L140" s="34" t="str">
        <f aca="false">IF($A140="","",IF($K140="Sábado",Parâmetros!$C$6,IF($K140="Domingo",Parâmetros!$C$7,1)))</f>
        <v/>
      </c>
      <c r="M140" s="30" t="str">
        <f aca="false">IF($A140="","",IFERROR(INDEX(Ordens!$I$3:$I$42,MATCH($A140,Ordens!$A$3:$A$42,0)),Parâmetros!$C$5))</f>
        <v/>
      </c>
      <c r="N140" s="30" t="str">
        <f aca="false">IF($A140="","",$J140*$L140*$M140)</f>
        <v/>
      </c>
    </row>
    <row r="141" customFormat="false" ht="18" hidden="false" customHeight="true" outlineLevel="0" collapsed="false">
      <c r="A141" s="25"/>
      <c r="B141" s="26"/>
      <c r="C141" s="26"/>
      <c r="D141" s="27"/>
      <c r="E141" s="32"/>
      <c r="F141" s="32"/>
      <c r="G141" s="33"/>
      <c r="H141" s="34" t="str">
        <f aca="false">IF($A141="","",IF($F141&lt;=$E141,0,($F141-$E141)*24))</f>
        <v/>
      </c>
      <c r="I141" s="34" t="str">
        <f aca="false">IF($A141="","",ROUND($H141*60,0)/60)</f>
        <v/>
      </c>
      <c r="J141" s="34" t="str">
        <f aca="false">IF($A141="","",$I141*$G141)</f>
        <v/>
      </c>
      <c r="K141" s="31" t="str">
        <f aca="false">IF($A141="","",IF(WEEKDAY($D141,2)=6,"Sábado",IF(WEEKDAY($D141,2)=7,"Domingo","Dia útil")))</f>
        <v/>
      </c>
      <c r="L141" s="34" t="str">
        <f aca="false">IF($A141="","",IF($K141="Sábado",Parâmetros!$C$6,IF($K141="Domingo",Parâmetros!$C$7,1)))</f>
        <v/>
      </c>
      <c r="M141" s="30" t="str">
        <f aca="false">IF($A141="","",IFERROR(INDEX(Ordens!$I$3:$I$42,MATCH($A141,Ordens!$A$3:$A$42,0)),Parâmetros!$C$5))</f>
        <v/>
      </c>
      <c r="N141" s="30" t="str">
        <f aca="false">IF($A141="","",$J141*$L141*$M141)</f>
        <v/>
      </c>
    </row>
    <row r="142" customFormat="false" ht="18" hidden="false" customHeight="true" outlineLevel="0" collapsed="false">
      <c r="A142" s="25"/>
      <c r="B142" s="26"/>
      <c r="C142" s="26"/>
      <c r="D142" s="27"/>
      <c r="E142" s="32"/>
      <c r="F142" s="32"/>
      <c r="G142" s="33"/>
      <c r="H142" s="34" t="str">
        <f aca="false">IF($A142="","",IF($F142&lt;=$E142,0,($F142-$E142)*24))</f>
        <v/>
      </c>
      <c r="I142" s="34" t="str">
        <f aca="false">IF($A142="","",ROUND($H142*60,0)/60)</f>
        <v/>
      </c>
      <c r="J142" s="34" t="str">
        <f aca="false">IF($A142="","",$I142*$G142)</f>
        <v/>
      </c>
      <c r="K142" s="31" t="str">
        <f aca="false">IF($A142="","",IF(WEEKDAY($D142,2)=6,"Sábado",IF(WEEKDAY($D142,2)=7,"Domingo","Dia útil")))</f>
        <v/>
      </c>
      <c r="L142" s="34" t="str">
        <f aca="false">IF($A142="","",IF($K142="Sábado",Parâmetros!$C$6,IF($K142="Domingo",Parâmetros!$C$7,1)))</f>
        <v/>
      </c>
      <c r="M142" s="30" t="str">
        <f aca="false">IF($A142="","",IFERROR(INDEX(Ordens!$I$3:$I$42,MATCH($A142,Ordens!$A$3:$A$42,0)),Parâmetros!$C$5))</f>
        <v/>
      </c>
      <c r="N142" s="30" t="str">
        <f aca="false">IF($A142="","",$J142*$L142*$M142)</f>
        <v/>
      </c>
    </row>
    <row r="143" customFormat="false" ht="18" hidden="false" customHeight="true" outlineLevel="0" collapsed="false">
      <c r="A143" s="25"/>
      <c r="B143" s="26"/>
      <c r="C143" s="26"/>
      <c r="D143" s="27"/>
      <c r="E143" s="32"/>
      <c r="F143" s="32"/>
      <c r="G143" s="33"/>
      <c r="H143" s="34" t="str">
        <f aca="false">IF($A143="","",IF($F143&lt;=$E143,0,($F143-$E143)*24))</f>
        <v/>
      </c>
      <c r="I143" s="34" t="str">
        <f aca="false">IF($A143="","",ROUND($H143*60,0)/60)</f>
        <v/>
      </c>
      <c r="J143" s="34" t="str">
        <f aca="false">IF($A143="","",$I143*$G143)</f>
        <v/>
      </c>
      <c r="K143" s="31" t="str">
        <f aca="false">IF($A143="","",IF(WEEKDAY($D143,2)=6,"Sábado",IF(WEEKDAY($D143,2)=7,"Domingo","Dia útil")))</f>
        <v/>
      </c>
      <c r="L143" s="34" t="str">
        <f aca="false">IF($A143="","",IF($K143="Sábado",Parâmetros!$C$6,IF($K143="Domingo",Parâmetros!$C$7,1)))</f>
        <v/>
      </c>
      <c r="M143" s="30" t="str">
        <f aca="false">IF($A143="","",IFERROR(INDEX(Ordens!$I$3:$I$42,MATCH($A143,Ordens!$A$3:$A$42,0)),Parâmetros!$C$5))</f>
        <v/>
      </c>
      <c r="N143" s="30" t="str">
        <f aca="false">IF($A143="","",$J143*$L143*$M143)</f>
        <v/>
      </c>
    </row>
    <row r="144" customFormat="false" ht="18" hidden="false" customHeight="true" outlineLevel="0" collapsed="false">
      <c r="A144" s="25"/>
      <c r="B144" s="26"/>
      <c r="C144" s="26"/>
      <c r="D144" s="27"/>
      <c r="E144" s="32"/>
      <c r="F144" s="32"/>
      <c r="G144" s="33"/>
      <c r="H144" s="34" t="str">
        <f aca="false">IF($A144="","",IF($F144&lt;=$E144,0,($F144-$E144)*24))</f>
        <v/>
      </c>
      <c r="I144" s="34" t="str">
        <f aca="false">IF($A144="","",ROUND($H144*60,0)/60)</f>
        <v/>
      </c>
      <c r="J144" s="34" t="str">
        <f aca="false">IF($A144="","",$I144*$G144)</f>
        <v/>
      </c>
      <c r="K144" s="31" t="str">
        <f aca="false">IF($A144="","",IF(WEEKDAY($D144,2)=6,"Sábado",IF(WEEKDAY($D144,2)=7,"Domingo","Dia útil")))</f>
        <v/>
      </c>
      <c r="L144" s="34" t="str">
        <f aca="false">IF($A144="","",IF($K144="Sábado",Parâmetros!$C$6,IF($K144="Domingo",Parâmetros!$C$7,1)))</f>
        <v/>
      </c>
      <c r="M144" s="30" t="str">
        <f aca="false">IF($A144="","",IFERROR(INDEX(Ordens!$I$3:$I$42,MATCH($A144,Ordens!$A$3:$A$42,0)),Parâmetros!$C$5))</f>
        <v/>
      </c>
      <c r="N144" s="30" t="str">
        <f aca="false">IF($A144="","",$J144*$L144*$M144)</f>
        <v/>
      </c>
    </row>
    <row r="145" customFormat="false" ht="18" hidden="false" customHeight="true" outlineLevel="0" collapsed="false">
      <c r="A145" s="25"/>
      <c r="B145" s="26"/>
      <c r="C145" s="26"/>
      <c r="D145" s="27"/>
      <c r="E145" s="32"/>
      <c r="F145" s="32"/>
      <c r="G145" s="33"/>
      <c r="H145" s="34" t="str">
        <f aca="false">IF($A145="","",IF($F145&lt;=$E145,0,($F145-$E145)*24))</f>
        <v/>
      </c>
      <c r="I145" s="34" t="str">
        <f aca="false">IF($A145="","",ROUND($H145*60,0)/60)</f>
        <v/>
      </c>
      <c r="J145" s="34" t="str">
        <f aca="false">IF($A145="","",$I145*$G145)</f>
        <v/>
      </c>
      <c r="K145" s="31" t="str">
        <f aca="false">IF($A145="","",IF(WEEKDAY($D145,2)=6,"Sábado",IF(WEEKDAY($D145,2)=7,"Domingo","Dia útil")))</f>
        <v/>
      </c>
      <c r="L145" s="34" t="str">
        <f aca="false">IF($A145="","",IF($K145="Sábado",Parâmetros!$C$6,IF($K145="Domingo",Parâmetros!$C$7,1)))</f>
        <v/>
      </c>
      <c r="M145" s="30" t="str">
        <f aca="false">IF($A145="","",IFERROR(INDEX(Ordens!$I$3:$I$42,MATCH($A145,Ordens!$A$3:$A$42,0)),Parâmetros!$C$5))</f>
        <v/>
      </c>
      <c r="N145" s="30" t="str">
        <f aca="false">IF($A145="","",$J145*$L145*$M145)</f>
        <v/>
      </c>
    </row>
    <row r="146" customFormat="false" ht="18" hidden="false" customHeight="true" outlineLevel="0" collapsed="false">
      <c r="A146" s="25"/>
      <c r="B146" s="26"/>
      <c r="C146" s="26"/>
      <c r="D146" s="27"/>
      <c r="E146" s="32"/>
      <c r="F146" s="32"/>
      <c r="G146" s="33"/>
      <c r="H146" s="34" t="str">
        <f aca="false">IF($A146="","",IF($F146&lt;=$E146,0,($F146-$E146)*24))</f>
        <v/>
      </c>
      <c r="I146" s="34" t="str">
        <f aca="false">IF($A146="","",ROUND($H146*60,0)/60)</f>
        <v/>
      </c>
      <c r="J146" s="34" t="str">
        <f aca="false">IF($A146="","",$I146*$G146)</f>
        <v/>
      </c>
      <c r="K146" s="31" t="str">
        <f aca="false">IF($A146="","",IF(WEEKDAY($D146,2)=6,"Sábado",IF(WEEKDAY($D146,2)=7,"Domingo","Dia útil")))</f>
        <v/>
      </c>
      <c r="L146" s="34" t="str">
        <f aca="false">IF($A146="","",IF($K146="Sábado",Parâmetros!$C$6,IF($K146="Domingo",Parâmetros!$C$7,1)))</f>
        <v/>
      </c>
      <c r="M146" s="30" t="str">
        <f aca="false">IF($A146="","",IFERROR(INDEX(Ordens!$I$3:$I$42,MATCH($A146,Ordens!$A$3:$A$42,0)),Parâmetros!$C$5))</f>
        <v/>
      </c>
      <c r="N146" s="30" t="str">
        <f aca="false">IF($A146="","",$J146*$L146*$M146)</f>
        <v/>
      </c>
    </row>
    <row r="147" customFormat="false" ht="18" hidden="false" customHeight="true" outlineLevel="0" collapsed="false">
      <c r="A147" s="25"/>
      <c r="B147" s="26"/>
      <c r="C147" s="26"/>
      <c r="D147" s="27"/>
      <c r="E147" s="32"/>
      <c r="F147" s="32"/>
      <c r="G147" s="33"/>
      <c r="H147" s="34" t="str">
        <f aca="false">IF($A147="","",IF($F147&lt;=$E147,0,($F147-$E147)*24))</f>
        <v/>
      </c>
      <c r="I147" s="34" t="str">
        <f aca="false">IF($A147="","",ROUND($H147*60,0)/60)</f>
        <v/>
      </c>
      <c r="J147" s="34" t="str">
        <f aca="false">IF($A147="","",$I147*$G147)</f>
        <v/>
      </c>
      <c r="K147" s="31" t="str">
        <f aca="false">IF($A147="","",IF(WEEKDAY($D147,2)=6,"Sábado",IF(WEEKDAY($D147,2)=7,"Domingo","Dia útil")))</f>
        <v/>
      </c>
      <c r="L147" s="34" t="str">
        <f aca="false">IF($A147="","",IF($K147="Sábado",Parâmetros!$C$6,IF($K147="Domingo",Parâmetros!$C$7,1)))</f>
        <v/>
      </c>
      <c r="M147" s="30" t="str">
        <f aca="false">IF($A147="","",IFERROR(INDEX(Ordens!$I$3:$I$42,MATCH($A147,Ordens!$A$3:$A$42,0)),Parâmetros!$C$5))</f>
        <v/>
      </c>
      <c r="N147" s="30" t="str">
        <f aca="false">IF($A147="","",$J147*$L147*$M147)</f>
        <v/>
      </c>
    </row>
    <row r="148" customFormat="false" ht="18" hidden="false" customHeight="true" outlineLevel="0" collapsed="false">
      <c r="A148" s="25"/>
      <c r="B148" s="26"/>
      <c r="C148" s="26"/>
      <c r="D148" s="27"/>
      <c r="E148" s="32"/>
      <c r="F148" s="32"/>
      <c r="G148" s="33"/>
      <c r="H148" s="34" t="str">
        <f aca="false">IF($A148="","",IF($F148&lt;=$E148,0,($F148-$E148)*24))</f>
        <v/>
      </c>
      <c r="I148" s="34" t="str">
        <f aca="false">IF($A148="","",ROUND($H148*60,0)/60)</f>
        <v/>
      </c>
      <c r="J148" s="34" t="str">
        <f aca="false">IF($A148="","",$I148*$G148)</f>
        <v/>
      </c>
      <c r="K148" s="31" t="str">
        <f aca="false">IF($A148="","",IF(WEEKDAY($D148,2)=6,"Sábado",IF(WEEKDAY($D148,2)=7,"Domingo","Dia útil")))</f>
        <v/>
      </c>
      <c r="L148" s="34" t="str">
        <f aca="false">IF($A148="","",IF($K148="Sábado",Parâmetros!$C$6,IF($K148="Domingo",Parâmetros!$C$7,1)))</f>
        <v/>
      </c>
      <c r="M148" s="30" t="str">
        <f aca="false">IF($A148="","",IFERROR(INDEX(Ordens!$I$3:$I$42,MATCH($A148,Ordens!$A$3:$A$42,0)),Parâmetros!$C$5))</f>
        <v/>
      </c>
      <c r="N148" s="30" t="str">
        <f aca="false">IF($A148="","",$J148*$L148*$M148)</f>
        <v/>
      </c>
    </row>
    <row r="149" customFormat="false" ht="18" hidden="false" customHeight="true" outlineLevel="0" collapsed="false">
      <c r="A149" s="25"/>
      <c r="B149" s="26"/>
      <c r="C149" s="26"/>
      <c r="D149" s="27"/>
      <c r="E149" s="32"/>
      <c r="F149" s="32"/>
      <c r="G149" s="33"/>
      <c r="H149" s="34" t="str">
        <f aca="false">IF($A149="","",IF($F149&lt;=$E149,0,($F149-$E149)*24))</f>
        <v/>
      </c>
      <c r="I149" s="34" t="str">
        <f aca="false">IF($A149="","",ROUND($H149*60,0)/60)</f>
        <v/>
      </c>
      <c r="J149" s="34" t="str">
        <f aca="false">IF($A149="","",$I149*$G149)</f>
        <v/>
      </c>
      <c r="K149" s="31" t="str">
        <f aca="false">IF($A149="","",IF(WEEKDAY($D149,2)=6,"Sábado",IF(WEEKDAY($D149,2)=7,"Domingo","Dia útil")))</f>
        <v/>
      </c>
      <c r="L149" s="34" t="str">
        <f aca="false">IF($A149="","",IF($K149="Sábado",Parâmetros!$C$6,IF($K149="Domingo",Parâmetros!$C$7,1)))</f>
        <v/>
      </c>
      <c r="M149" s="30" t="str">
        <f aca="false">IF($A149="","",IFERROR(INDEX(Ordens!$I$3:$I$42,MATCH($A149,Ordens!$A$3:$A$42,0)),Parâmetros!$C$5))</f>
        <v/>
      </c>
      <c r="N149" s="30" t="str">
        <f aca="false">IF($A149="","",$J149*$L149*$M149)</f>
        <v/>
      </c>
    </row>
    <row r="150" customFormat="false" ht="18" hidden="false" customHeight="true" outlineLevel="0" collapsed="false">
      <c r="A150" s="25"/>
      <c r="B150" s="26"/>
      <c r="C150" s="26"/>
      <c r="D150" s="27"/>
      <c r="E150" s="32"/>
      <c r="F150" s="32"/>
      <c r="G150" s="33"/>
      <c r="H150" s="34" t="str">
        <f aca="false">IF($A150="","",IF($F150&lt;=$E150,0,($F150-$E150)*24))</f>
        <v/>
      </c>
      <c r="I150" s="34" t="str">
        <f aca="false">IF($A150="","",ROUND($H150*60,0)/60)</f>
        <v/>
      </c>
      <c r="J150" s="34" t="str">
        <f aca="false">IF($A150="","",$I150*$G150)</f>
        <v/>
      </c>
      <c r="K150" s="31" t="str">
        <f aca="false">IF($A150="","",IF(WEEKDAY($D150,2)=6,"Sábado",IF(WEEKDAY($D150,2)=7,"Domingo","Dia útil")))</f>
        <v/>
      </c>
      <c r="L150" s="34" t="str">
        <f aca="false">IF($A150="","",IF($K150="Sábado",Parâmetros!$C$6,IF($K150="Domingo",Parâmetros!$C$7,1)))</f>
        <v/>
      </c>
      <c r="M150" s="30" t="str">
        <f aca="false">IF($A150="","",IFERROR(INDEX(Ordens!$I$3:$I$42,MATCH($A150,Ordens!$A$3:$A$42,0)),Parâmetros!$C$5))</f>
        <v/>
      </c>
      <c r="N150" s="30" t="str">
        <f aca="false">IF($A150="","",$J150*$L150*$M150)</f>
        <v/>
      </c>
    </row>
    <row r="151" customFormat="false" ht="18" hidden="false" customHeight="true" outlineLevel="0" collapsed="false">
      <c r="A151" s="25"/>
      <c r="B151" s="26"/>
      <c r="C151" s="26"/>
      <c r="D151" s="27"/>
      <c r="E151" s="32"/>
      <c r="F151" s="32"/>
      <c r="G151" s="33"/>
      <c r="H151" s="34" t="str">
        <f aca="false">IF($A151="","",IF($F151&lt;=$E151,0,($F151-$E151)*24))</f>
        <v/>
      </c>
      <c r="I151" s="34" t="str">
        <f aca="false">IF($A151="","",ROUND($H151*60,0)/60)</f>
        <v/>
      </c>
      <c r="J151" s="34" t="str">
        <f aca="false">IF($A151="","",$I151*$G151)</f>
        <v/>
      </c>
      <c r="K151" s="31" t="str">
        <f aca="false">IF($A151="","",IF(WEEKDAY($D151,2)=6,"Sábado",IF(WEEKDAY($D151,2)=7,"Domingo","Dia útil")))</f>
        <v/>
      </c>
      <c r="L151" s="34" t="str">
        <f aca="false">IF($A151="","",IF($K151="Sábado",Parâmetros!$C$6,IF($K151="Domingo",Parâmetros!$C$7,1)))</f>
        <v/>
      </c>
      <c r="M151" s="30" t="str">
        <f aca="false">IF($A151="","",IFERROR(INDEX(Ordens!$I$3:$I$42,MATCH($A151,Ordens!$A$3:$A$42,0)),Parâmetros!$C$5))</f>
        <v/>
      </c>
      <c r="N151" s="30" t="str">
        <f aca="false">IF($A151="","",$J151*$L151*$M151)</f>
        <v/>
      </c>
    </row>
    <row r="152" customFormat="false" ht="18" hidden="false" customHeight="true" outlineLevel="0" collapsed="false">
      <c r="A152" s="25"/>
      <c r="B152" s="26"/>
      <c r="C152" s="26"/>
      <c r="D152" s="27"/>
      <c r="E152" s="32"/>
      <c r="F152" s="32"/>
      <c r="G152" s="33"/>
      <c r="H152" s="34" t="str">
        <f aca="false">IF($A152="","",IF($F152&lt;=$E152,0,($F152-$E152)*24))</f>
        <v/>
      </c>
      <c r="I152" s="34" t="str">
        <f aca="false">IF($A152="","",ROUND($H152*60,0)/60)</f>
        <v/>
      </c>
      <c r="J152" s="34" t="str">
        <f aca="false">IF($A152="","",$I152*$G152)</f>
        <v/>
      </c>
      <c r="K152" s="31" t="str">
        <f aca="false">IF($A152="","",IF(WEEKDAY($D152,2)=6,"Sábado",IF(WEEKDAY($D152,2)=7,"Domingo","Dia útil")))</f>
        <v/>
      </c>
      <c r="L152" s="34" t="str">
        <f aca="false">IF($A152="","",IF($K152="Sábado",Parâmetros!$C$6,IF($K152="Domingo",Parâmetros!$C$7,1)))</f>
        <v/>
      </c>
      <c r="M152" s="30" t="str">
        <f aca="false">IF($A152="","",IFERROR(INDEX(Ordens!$I$3:$I$42,MATCH($A152,Ordens!$A$3:$A$42,0)),Parâmetros!$C$5))</f>
        <v/>
      </c>
      <c r="N152" s="30" t="str">
        <f aca="false">IF($A152="","",$J152*$L152*$M152)</f>
        <v/>
      </c>
    </row>
    <row r="153" customFormat="false" ht="18" hidden="false" customHeight="true" outlineLevel="0" collapsed="false">
      <c r="A153" s="25"/>
      <c r="B153" s="26"/>
      <c r="C153" s="26"/>
      <c r="D153" s="27"/>
      <c r="E153" s="32"/>
      <c r="F153" s="32"/>
      <c r="G153" s="33"/>
      <c r="H153" s="34" t="str">
        <f aca="false">IF($A153="","",IF($F153&lt;=$E153,0,($F153-$E153)*24))</f>
        <v/>
      </c>
      <c r="I153" s="34" t="str">
        <f aca="false">IF($A153="","",ROUND($H153*60,0)/60)</f>
        <v/>
      </c>
      <c r="J153" s="34" t="str">
        <f aca="false">IF($A153="","",$I153*$G153)</f>
        <v/>
      </c>
      <c r="K153" s="31" t="str">
        <f aca="false">IF($A153="","",IF(WEEKDAY($D153,2)=6,"Sábado",IF(WEEKDAY($D153,2)=7,"Domingo","Dia útil")))</f>
        <v/>
      </c>
      <c r="L153" s="34" t="str">
        <f aca="false">IF($A153="","",IF($K153="Sábado",Parâmetros!$C$6,IF($K153="Domingo",Parâmetros!$C$7,1)))</f>
        <v/>
      </c>
      <c r="M153" s="30" t="str">
        <f aca="false">IF($A153="","",IFERROR(INDEX(Ordens!$I$3:$I$42,MATCH($A153,Ordens!$A$3:$A$42,0)),Parâmetros!$C$5))</f>
        <v/>
      </c>
      <c r="N153" s="30" t="str">
        <f aca="false">IF($A153="","",$J153*$L153*$M153)</f>
        <v/>
      </c>
    </row>
    <row r="154" customFormat="false" ht="18" hidden="false" customHeight="true" outlineLevel="0" collapsed="false">
      <c r="A154" s="25"/>
      <c r="B154" s="26"/>
      <c r="C154" s="26"/>
      <c r="D154" s="27"/>
      <c r="E154" s="32"/>
      <c r="F154" s="32"/>
      <c r="G154" s="33"/>
      <c r="H154" s="34" t="str">
        <f aca="false">IF($A154="","",IF($F154&lt;=$E154,0,($F154-$E154)*24))</f>
        <v/>
      </c>
      <c r="I154" s="34" t="str">
        <f aca="false">IF($A154="","",ROUND($H154*60,0)/60)</f>
        <v/>
      </c>
      <c r="J154" s="34" t="str">
        <f aca="false">IF($A154="","",$I154*$G154)</f>
        <v/>
      </c>
      <c r="K154" s="31" t="str">
        <f aca="false">IF($A154="","",IF(WEEKDAY($D154,2)=6,"Sábado",IF(WEEKDAY($D154,2)=7,"Domingo","Dia útil")))</f>
        <v/>
      </c>
      <c r="L154" s="34" t="str">
        <f aca="false">IF($A154="","",IF($K154="Sábado",Parâmetros!$C$6,IF($K154="Domingo",Parâmetros!$C$7,1)))</f>
        <v/>
      </c>
      <c r="M154" s="30" t="str">
        <f aca="false">IF($A154="","",IFERROR(INDEX(Ordens!$I$3:$I$42,MATCH($A154,Ordens!$A$3:$A$42,0)),Parâmetros!$C$5))</f>
        <v/>
      </c>
      <c r="N154" s="30" t="str">
        <f aca="false">IF($A154="","",$J154*$L154*$M154)</f>
        <v/>
      </c>
    </row>
    <row r="155" customFormat="false" ht="18" hidden="false" customHeight="true" outlineLevel="0" collapsed="false">
      <c r="A155" s="25"/>
      <c r="B155" s="26"/>
      <c r="C155" s="26"/>
      <c r="D155" s="27"/>
      <c r="E155" s="32"/>
      <c r="F155" s="32"/>
      <c r="G155" s="33"/>
      <c r="H155" s="34" t="str">
        <f aca="false">IF($A155="","",IF($F155&lt;=$E155,0,($F155-$E155)*24))</f>
        <v/>
      </c>
      <c r="I155" s="34" t="str">
        <f aca="false">IF($A155="","",ROUND($H155*60,0)/60)</f>
        <v/>
      </c>
      <c r="J155" s="34" t="str">
        <f aca="false">IF($A155="","",$I155*$G155)</f>
        <v/>
      </c>
      <c r="K155" s="31" t="str">
        <f aca="false">IF($A155="","",IF(WEEKDAY($D155,2)=6,"Sábado",IF(WEEKDAY($D155,2)=7,"Domingo","Dia útil")))</f>
        <v/>
      </c>
      <c r="L155" s="34" t="str">
        <f aca="false">IF($A155="","",IF($K155="Sábado",Parâmetros!$C$6,IF($K155="Domingo",Parâmetros!$C$7,1)))</f>
        <v/>
      </c>
      <c r="M155" s="30" t="str">
        <f aca="false">IF($A155="","",IFERROR(INDEX(Ordens!$I$3:$I$42,MATCH($A155,Ordens!$A$3:$A$42,0)),Parâmetros!$C$5))</f>
        <v/>
      </c>
      <c r="N155" s="30" t="str">
        <f aca="false">IF($A155="","",$J155*$L155*$M155)</f>
        <v/>
      </c>
    </row>
    <row r="156" customFormat="false" ht="18" hidden="false" customHeight="true" outlineLevel="0" collapsed="false">
      <c r="A156" s="25"/>
      <c r="B156" s="26"/>
      <c r="C156" s="26"/>
      <c r="D156" s="27"/>
      <c r="E156" s="32"/>
      <c r="F156" s="32"/>
      <c r="G156" s="33"/>
      <c r="H156" s="34" t="str">
        <f aca="false">IF($A156="","",IF($F156&lt;=$E156,0,($F156-$E156)*24))</f>
        <v/>
      </c>
      <c r="I156" s="34" t="str">
        <f aca="false">IF($A156="","",ROUND($H156*60,0)/60)</f>
        <v/>
      </c>
      <c r="J156" s="34" t="str">
        <f aca="false">IF($A156="","",$I156*$G156)</f>
        <v/>
      </c>
      <c r="K156" s="31" t="str">
        <f aca="false">IF($A156="","",IF(WEEKDAY($D156,2)=6,"Sábado",IF(WEEKDAY($D156,2)=7,"Domingo","Dia útil")))</f>
        <v/>
      </c>
      <c r="L156" s="34" t="str">
        <f aca="false">IF($A156="","",IF($K156="Sábado",Parâmetros!$C$6,IF($K156="Domingo",Parâmetros!$C$7,1)))</f>
        <v/>
      </c>
      <c r="M156" s="30" t="str">
        <f aca="false">IF($A156="","",IFERROR(INDEX(Ordens!$I$3:$I$42,MATCH($A156,Ordens!$A$3:$A$42,0)),Parâmetros!$C$5))</f>
        <v/>
      </c>
      <c r="N156" s="30" t="str">
        <f aca="false">IF($A156="","",$J156*$L156*$M156)</f>
        <v/>
      </c>
    </row>
    <row r="157" customFormat="false" ht="18" hidden="false" customHeight="true" outlineLevel="0" collapsed="false">
      <c r="A157" s="25"/>
      <c r="B157" s="26"/>
      <c r="C157" s="26"/>
      <c r="D157" s="27"/>
      <c r="E157" s="32"/>
      <c r="F157" s="32"/>
      <c r="G157" s="33"/>
      <c r="H157" s="34" t="str">
        <f aca="false">IF($A157="","",IF($F157&lt;=$E157,0,($F157-$E157)*24))</f>
        <v/>
      </c>
      <c r="I157" s="34" t="str">
        <f aca="false">IF($A157="","",ROUND($H157*60,0)/60)</f>
        <v/>
      </c>
      <c r="J157" s="34" t="str">
        <f aca="false">IF($A157="","",$I157*$G157)</f>
        <v/>
      </c>
      <c r="K157" s="31" t="str">
        <f aca="false">IF($A157="","",IF(WEEKDAY($D157,2)=6,"Sábado",IF(WEEKDAY($D157,2)=7,"Domingo","Dia útil")))</f>
        <v/>
      </c>
      <c r="L157" s="34" t="str">
        <f aca="false">IF($A157="","",IF($K157="Sábado",Parâmetros!$C$6,IF($K157="Domingo",Parâmetros!$C$7,1)))</f>
        <v/>
      </c>
      <c r="M157" s="30" t="str">
        <f aca="false">IF($A157="","",IFERROR(INDEX(Ordens!$I$3:$I$42,MATCH($A157,Ordens!$A$3:$A$42,0)),Parâmetros!$C$5))</f>
        <v/>
      </c>
      <c r="N157" s="30" t="str">
        <f aca="false">IF($A157="","",$J157*$L157*$M157)</f>
        <v/>
      </c>
    </row>
    <row r="158" customFormat="false" ht="18" hidden="false" customHeight="true" outlineLevel="0" collapsed="false">
      <c r="A158" s="25"/>
      <c r="B158" s="26"/>
      <c r="C158" s="26"/>
      <c r="D158" s="27"/>
      <c r="E158" s="32"/>
      <c r="F158" s="32"/>
      <c r="G158" s="33"/>
      <c r="H158" s="34" t="str">
        <f aca="false">IF($A158="","",IF($F158&lt;=$E158,0,($F158-$E158)*24))</f>
        <v/>
      </c>
      <c r="I158" s="34" t="str">
        <f aca="false">IF($A158="","",ROUND($H158*60,0)/60)</f>
        <v/>
      </c>
      <c r="J158" s="34" t="str">
        <f aca="false">IF($A158="","",$I158*$G158)</f>
        <v/>
      </c>
      <c r="K158" s="31" t="str">
        <f aca="false">IF($A158="","",IF(WEEKDAY($D158,2)=6,"Sábado",IF(WEEKDAY($D158,2)=7,"Domingo","Dia útil")))</f>
        <v/>
      </c>
      <c r="L158" s="34" t="str">
        <f aca="false">IF($A158="","",IF($K158="Sábado",Parâmetros!$C$6,IF($K158="Domingo",Parâmetros!$C$7,1)))</f>
        <v/>
      </c>
      <c r="M158" s="30" t="str">
        <f aca="false">IF($A158="","",IFERROR(INDEX(Ordens!$I$3:$I$42,MATCH($A158,Ordens!$A$3:$A$42,0)),Parâmetros!$C$5))</f>
        <v/>
      </c>
      <c r="N158" s="30" t="str">
        <f aca="false">IF($A158="","",$J158*$L158*$M158)</f>
        <v/>
      </c>
    </row>
    <row r="159" customFormat="false" ht="18" hidden="false" customHeight="true" outlineLevel="0" collapsed="false">
      <c r="A159" s="25"/>
      <c r="B159" s="26"/>
      <c r="C159" s="26"/>
      <c r="D159" s="27"/>
      <c r="E159" s="32"/>
      <c r="F159" s="32"/>
      <c r="G159" s="33"/>
      <c r="H159" s="34" t="str">
        <f aca="false">IF($A159="","",IF($F159&lt;=$E159,0,($F159-$E159)*24))</f>
        <v/>
      </c>
      <c r="I159" s="34" t="str">
        <f aca="false">IF($A159="","",ROUND($H159*60,0)/60)</f>
        <v/>
      </c>
      <c r="J159" s="34" t="str">
        <f aca="false">IF($A159="","",$I159*$G159)</f>
        <v/>
      </c>
      <c r="K159" s="31" t="str">
        <f aca="false">IF($A159="","",IF(WEEKDAY($D159,2)=6,"Sábado",IF(WEEKDAY($D159,2)=7,"Domingo","Dia útil")))</f>
        <v/>
      </c>
      <c r="L159" s="34" t="str">
        <f aca="false">IF($A159="","",IF($K159="Sábado",Parâmetros!$C$6,IF($K159="Domingo",Parâmetros!$C$7,1)))</f>
        <v/>
      </c>
      <c r="M159" s="30" t="str">
        <f aca="false">IF($A159="","",IFERROR(INDEX(Ordens!$I$3:$I$42,MATCH($A159,Ordens!$A$3:$A$42,0)),Parâmetros!$C$5))</f>
        <v/>
      </c>
      <c r="N159" s="30" t="str">
        <f aca="false">IF($A159="","",$J159*$L159*$M159)</f>
        <v/>
      </c>
    </row>
    <row r="160" customFormat="false" ht="18" hidden="false" customHeight="true" outlineLevel="0" collapsed="false">
      <c r="A160" s="25"/>
      <c r="B160" s="26"/>
      <c r="C160" s="26"/>
      <c r="D160" s="27"/>
      <c r="E160" s="32"/>
      <c r="F160" s="32"/>
      <c r="G160" s="33"/>
      <c r="H160" s="34" t="str">
        <f aca="false">IF($A160="","",IF($F160&lt;=$E160,0,($F160-$E160)*24))</f>
        <v/>
      </c>
      <c r="I160" s="34" t="str">
        <f aca="false">IF($A160="","",ROUND($H160*60,0)/60)</f>
        <v/>
      </c>
      <c r="J160" s="34" t="str">
        <f aca="false">IF($A160="","",$I160*$G160)</f>
        <v/>
      </c>
      <c r="K160" s="31" t="str">
        <f aca="false">IF($A160="","",IF(WEEKDAY($D160,2)=6,"Sábado",IF(WEEKDAY($D160,2)=7,"Domingo","Dia útil")))</f>
        <v/>
      </c>
      <c r="L160" s="34" t="str">
        <f aca="false">IF($A160="","",IF($K160="Sábado",Parâmetros!$C$6,IF($K160="Domingo",Parâmetros!$C$7,1)))</f>
        <v/>
      </c>
      <c r="M160" s="30" t="str">
        <f aca="false">IF($A160="","",IFERROR(INDEX(Ordens!$I$3:$I$42,MATCH($A160,Ordens!$A$3:$A$42,0)),Parâmetros!$C$5))</f>
        <v/>
      </c>
      <c r="N160" s="30" t="str">
        <f aca="false">IF($A160="","",$J160*$L160*$M160)</f>
        <v/>
      </c>
    </row>
    <row r="161" customFormat="false" ht="18" hidden="false" customHeight="true" outlineLevel="0" collapsed="false">
      <c r="A161" s="25"/>
      <c r="B161" s="26"/>
      <c r="C161" s="26"/>
      <c r="D161" s="27"/>
      <c r="E161" s="32"/>
      <c r="F161" s="32"/>
      <c r="G161" s="33"/>
      <c r="H161" s="34" t="str">
        <f aca="false">IF($A161="","",IF($F161&lt;=$E161,0,($F161-$E161)*24))</f>
        <v/>
      </c>
      <c r="I161" s="34" t="str">
        <f aca="false">IF($A161="","",ROUND($H161*60,0)/60)</f>
        <v/>
      </c>
      <c r="J161" s="34" t="str">
        <f aca="false">IF($A161="","",$I161*$G161)</f>
        <v/>
      </c>
      <c r="K161" s="31" t="str">
        <f aca="false">IF($A161="","",IF(WEEKDAY($D161,2)=6,"Sábado",IF(WEEKDAY($D161,2)=7,"Domingo","Dia útil")))</f>
        <v/>
      </c>
      <c r="L161" s="34" t="str">
        <f aca="false">IF($A161="","",IF($K161="Sábado",Parâmetros!$C$6,IF($K161="Domingo",Parâmetros!$C$7,1)))</f>
        <v/>
      </c>
      <c r="M161" s="30" t="str">
        <f aca="false">IF($A161="","",IFERROR(INDEX(Ordens!$I$3:$I$42,MATCH($A161,Ordens!$A$3:$A$42,0)),Parâmetros!$C$5))</f>
        <v/>
      </c>
      <c r="N161" s="30" t="str">
        <f aca="false">IF($A161="","",$J161*$L161*$M161)</f>
        <v/>
      </c>
    </row>
    <row r="162" customFormat="false" ht="18" hidden="false" customHeight="true" outlineLevel="0" collapsed="false">
      <c r="A162" s="25"/>
      <c r="B162" s="26"/>
      <c r="C162" s="26"/>
      <c r="D162" s="27"/>
      <c r="E162" s="32"/>
      <c r="F162" s="32"/>
      <c r="G162" s="33"/>
      <c r="H162" s="34" t="str">
        <f aca="false">IF($A162="","",IF($F162&lt;=$E162,0,($F162-$E162)*24))</f>
        <v/>
      </c>
      <c r="I162" s="34" t="str">
        <f aca="false">IF($A162="","",ROUND($H162*60,0)/60)</f>
        <v/>
      </c>
      <c r="J162" s="34" t="str">
        <f aca="false">IF($A162="","",$I162*$G162)</f>
        <v/>
      </c>
      <c r="K162" s="31" t="str">
        <f aca="false">IF($A162="","",IF(WEEKDAY($D162,2)=6,"Sábado",IF(WEEKDAY($D162,2)=7,"Domingo","Dia útil")))</f>
        <v/>
      </c>
      <c r="L162" s="34" t="str">
        <f aca="false">IF($A162="","",IF($K162="Sábado",Parâmetros!$C$6,IF($K162="Domingo",Parâmetros!$C$7,1)))</f>
        <v/>
      </c>
      <c r="M162" s="30" t="str">
        <f aca="false">IF($A162="","",IFERROR(INDEX(Ordens!$I$3:$I$42,MATCH($A162,Ordens!$A$3:$A$42,0)),Parâmetros!$C$5))</f>
        <v/>
      </c>
      <c r="N162" s="30" t="str">
        <f aca="false">IF($A162="","",$J162*$L162*$M162)</f>
        <v/>
      </c>
    </row>
    <row r="163" customFormat="false" ht="18" hidden="false" customHeight="true" outlineLevel="0" collapsed="false">
      <c r="A163" s="25"/>
      <c r="B163" s="26"/>
      <c r="C163" s="26"/>
      <c r="D163" s="27"/>
      <c r="E163" s="32"/>
      <c r="F163" s="32"/>
      <c r="G163" s="33"/>
      <c r="H163" s="34" t="str">
        <f aca="false">IF($A163="","",IF($F163&lt;=$E163,0,($F163-$E163)*24))</f>
        <v/>
      </c>
      <c r="I163" s="34" t="str">
        <f aca="false">IF($A163="","",ROUND($H163*60,0)/60)</f>
        <v/>
      </c>
      <c r="J163" s="34" t="str">
        <f aca="false">IF($A163="","",$I163*$G163)</f>
        <v/>
      </c>
      <c r="K163" s="31" t="str">
        <f aca="false">IF($A163="","",IF(WEEKDAY($D163,2)=6,"Sábado",IF(WEEKDAY($D163,2)=7,"Domingo","Dia útil")))</f>
        <v/>
      </c>
      <c r="L163" s="34" t="str">
        <f aca="false">IF($A163="","",IF($K163="Sábado",Parâmetros!$C$6,IF($K163="Domingo",Parâmetros!$C$7,1)))</f>
        <v/>
      </c>
      <c r="M163" s="30" t="str">
        <f aca="false">IF($A163="","",IFERROR(INDEX(Ordens!$I$3:$I$42,MATCH($A163,Ordens!$A$3:$A$42,0)),Parâmetros!$C$5))</f>
        <v/>
      </c>
      <c r="N163" s="30" t="str">
        <f aca="false">IF($A163="","",$J163*$L163*$M163)</f>
        <v/>
      </c>
    </row>
    <row r="164" customFormat="false" ht="18" hidden="false" customHeight="true" outlineLevel="0" collapsed="false">
      <c r="A164" s="25"/>
      <c r="B164" s="26"/>
      <c r="C164" s="26"/>
      <c r="D164" s="27"/>
      <c r="E164" s="32"/>
      <c r="F164" s="32"/>
      <c r="G164" s="33"/>
      <c r="H164" s="34" t="str">
        <f aca="false">IF($A164="","",IF($F164&lt;=$E164,0,($F164-$E164)*24))</f>
        <v/>
      </c>
      <c r="I164" s="34" t="str">
        <f aca="false">IF($A164="","",ROUND($H164*60,0)/60)</f>
        <v/>
      </c>
      <c r="J164" s="34" t="str">
        <f aca="false">IF($A164="","",$I164*$G164)</f>
        <v/>
      </c>
      <c r="K164" s="31" t="str">
        <f aca="false">IF($A164="","",IF(WEEKDAY($D164,2)=6,"Sábado",IF(WEEKDAY($D164,2)=7,"Domingo","Dia útil")))</f>
        <v/>
      </c>
      <c r="L164" s="34" t="str">
        <f aca="false">IF($A164="","",IF($K164="Sábado",Parâmetros!$C$6,IF($K164="Domingo",Parâmetros!$C$7,1)))</f>
        <v/>
      </c>
      <c r="M164" s="30" t="str">
        <f aca="false">IF($A164="","",IFERROR(INDEX(Ordens!$I$3:$I$42,MATCH($A164,Ordens!$A$3:$A$42,0)),Parâmetros!$C$5))</f>
        <v/>
      </c>
      <c r="N164" s="30" t="str">
        <f aca="false">IF($A164="","",$J164*$L164*$M164)</f>
        <v/>
      </c>
    </row>
    <row r="165" customFormat="false" ht="18" hidden="false" customHeight="true" outlineLevel="0" collapsed="false">
      <c r="A165" s="25"/>
      <c r="B165" s="26"/>
      <c r="C165" s="26"/>
      <c r="D165" s="27"/>
      <c r="E165" s="32"/>
      <c r="F165" s="32"/>
      <c r="G165" s="33"/>
      <c r="H165" s="34" t="str">
        <f aca="false">IF($A165="","",IF($F165&lt;=$E165,0,($F165-$E165)*24))</f>
        <v/>
      </c>
      <c r="I165" s="34" t="str">
        <f aca="false">IF($A165="","",ROUND($H165*60,0)/60)</f>
        <v/>
      </c>
      <c r="J165" s="34" t="str">
        <f aca="false">IF($A165="","",$I165*$G165)</f>
        <v/>
      </c>
      <c r="K165" s="31" t="str">
        <f aca="false">IF($A165="","",IF(WEEKDAY($D165,2)=6,"Sábado",IF(WEEKDAY($D165,2)=7,"Domingo","Dia útil")))</f>
        <v/>
      </c>
      <c r="L165" s="34" t="str">
        <f aca="false">IF($A165="","",IF($K165="Sábado",Parâmetros!$C$6,IF($K165="Domingo",Parâmetros!$C$7,1)))</f>
        <v/>
      </c>
      <c r="M165" s="30" t="str">
        <f aca="false">IF($A165="","",IFERROR(INDEX(Ordens!$I$3:$I$42,MATCH($A165,Ordens!$A$3:$A$42,0)),Parâmetros!$C$5))</f>
        <v/>
      </c>
      <c r="N165" s="30" t="str">
        <f aca="false">IF($A165="","",$J165*$L165*$M165)</f>
        <v/>
      </c>
    </row>
    <row r="166" customFormat="false" ht="18" hidden="false" customHeight="true" outlineLevel="0" collapsed="false">
      <c r="A166" s="25"/>
      <c r="B166" s="26"/>
      <c r="C166" s="26"/>
      <c r="D166" s="27"/>
      <c r="E166" s="32"/>
      <c r="F166" s="32"/>
      <c r="G166" s="33"/>
      <c r="H166" s="34" t="str">
        <f aca="false">IF($A166="","",IF($F166&lt;=$E166,0,($F166-$E166)*24))</f>
        <v/>
      </c>
      <c r="I166" s="34" t="str">
        <f aca="false">IF($A166="","",ROUND($H166*60,0)/60)</f>
        <v/>
      </c>
      <c r="J166" s="34" t="str">
        <f aca="false">IF($A166="","",$I166*$G166)</f>
        <v/>
      </c>
      <c r="K166" s="31" t="str">
        <f aca="false">IF($A166="","",IF(WEEKDAY($D166,2)=6,"Sábado",IF(WEEKDAY($D166,2)=7,"Domingo","Dia útil")))</f>
        <v/>
      </c>
      <c r="L166" s="34" t="str">
        <f aca="false">IF($A166="","",IF($K166="Sábado",Parâmetros!$C$6,IF($K166="Domingo",Parâmetros!$C$7,1)))</f>
        <v/>
      </c>
      <c r="M166" s="30" t="str">
        <f aca="false">IF($A166="","",IFERROR(INDEX(Ordens!$I$3:$I$42,MATCH($A166,Ordens!$A$3:$A$42,0)),Parâmetros!$C$5))</f>
        <v/>
      </c>
      <c r="N166" s="30" t="str">
        <f aca="false">IF($A166="","",$J166*$L166*$M166)</f>
        <v/>
      </c>
    </row>
    <row r="167" customFormat="false" ht="18" hidden="false" customHeight="true" outlineLevel="0" collapsed="false">
      <c r="A167" s="25"/>
      <c r="B167" s="26"/>
      <c r="C167" s="26"/>
      <c r="D167" s="27"/>
      <c r="E167" s="32"/>
      <c r="F167" s="32"/>
      <c r="G167" s="33"/>
      <c r="H167" s="34" t="str">
        <f aca="false">IF($A167="","",IF($F167&lt;=$E167,0,($F167-$E167)*24))</f>
        <v/>
      </c>
      <c r="I167" s="34" t="str">
        <f aca="false">IF($A167="","",ROUND($H167*60,0)/60)</f>
        <v/>
      </c>
      <c r="J167" s="34" t="str">
        <f aca="false">IF($A167="","",$I167*$G167)</f>
        <v/>
      </c>
      <c r="K167" s="31" t="str">
        <f aca="false">IF($A167="","",IF(WEEKDAY($D167,2)=6,"Sábado",IF(WEEKDAY($D167,2)=7,"Domingo","Dia útil")))</f>
        <v/>
      </c>
      <c r="L167" s="34" t="str">
        <f aca="false">IF($A167="","",IF($K167="Sábado",Parâmetros!$C$6,IF($K167="Domingo",Parâmetros!$C$7,1)))</f>
        <v/>
      </c>
      <c r="M167" s="30" t="str">
        <f aca="false">IF($A167="","",IFERROR(INDEX(Ordens!$I$3:$I$42,MATCH($A167,Ordens!$A$3:$A$42,0)),Parâmetros!$C$5))</f>
        <v/>
      </c>
      <c r="N167" s="30" t="str">
        <f aca="false">IF($A167="","",$J167*$L167*$M167)</f>
        <v/>
      </c>
    </row>
    <row r="168" customFormat="false" ht="18" hidden="false" customHeight="true" outlineLevel="0" collapsed="false">
      <c r="A168" s="25"/>
      <c r="B168" s="26"/>
      <c r="C168" s="26"/>
      <c r="D168" s="27"/>
      <c r="E168" s="32"/>
      <c r="F168" s="32"/>
      <c r="G168" s="33"/>
      <c r="H168" s="34" t="str">
        <f aca="false">IF($A168="","",IF($F168&lt;=$E168,0,($F168-$E168)*24))</f>
        <v/>
      </c>
      <c r="I168" s="34" t="str">
        <f aca="false">IF($A168="","",ROUND($H168*60,0)/60)</f>
        <v/>
      </c>
      <c r="J168" s="34" t="str">
        <f aca="false">IF($A168="","",$I168*$G168)</f>
        <v/>
      </c>
      <c r="K168" s="31" t="str">
        <f aca="false">IF($A168="","",IF(WEEKDAY($D168,2)=6,"Sábado",IF(WEEKDAY($D168,2)=7,"Domingo","Dia útil")))</f>
        <v/>
      </c>
      <c r="L168" s="34" t="str">
        <f aca="false">IF($A168="","",IF($K168="Sábado",Parâmetros!$C$6,IF($K168="Domingo",Parâmetros!$C$7,1)))</f>
        <v/>
      </c>
      <c r="M168" s="30" t="str">
        <f aca="false">IF($A168="","",IFERROR(INDEX(Ordens!$I$3:$I$42,MATCH($A168,Ordens!$A$3:$A$42,0)),Parâmetros!$C$5))</f>
        <v/>
      </c>
      <c r="N168" s="30" t="str">
        <f aca="false">IF($A168="","",$J168*$L168*$M168)</f>
        <v/>
      </c>
    </row>
    <row r="169" customFormat="false" ht="18" hidden="false" customHeight="true" outlineLevel="0" collapsed="false">
      <c r="A169" s="25"/>
      <c r="B169" s="26"/>
      <c r="C169" s="26"/>
      <c r="D169" s="27"/>
      <c r="E169" s="32"/>
      <c r="F169" s="32"/>
      <c r="G169" s="33"/>
      <c r="H169" s="34" t="str">
        <f aca="false">IF($A169="","",IF($F169&lt;=$E169,0,($F169-$E169)*24))</f>
        <v/>
      </c>
      <c r="I169" s="34" t="str">
        <f aca="false">IF($A169="","",ROUND($H169*60,0)/60)</f>
        <v/>
      </c>
      <c r="J169" s="34" t="str">
        <f aca="false">IF($A169="","",$I169*$G169)</f>
        <v/>
      </c>
      <c r="K169" s="31" t="str">
        <f aca="false">IF($A169="","",IF(WEEKDAY($D169,2)=6,"Sábado",IF(WEEKDAY($D169,2)=7,"Domingo","Dia útil")))</f>
        <v/>
      </c>
      <c r="L169" s="34" t="str">
        <f aca="false">IF($A169="","",IF($K169="Sábado",Parâmetros!$C$6,IF($K169="Domingo",Parâmetros!$C$7,1)))</f>
        <v/>
      </c>
      <c r="M169" s="30" t="str">
        <f aca="false">IF($A169="","",IFERROR(INDEX(Ordens!$I$3:$I$42,MATCH($A169,Ordens!$A$3:$A$42,0)),Parâmetros!$C$5))</f>
        <v/>
      </c>
      <c r="N169" s="30" t="str">
        <f aca="false">IF($A169="","",$J169*$L169*$M169)</f>
        <v/>
      </c>
    </row>
    <row r="170" customFormat="false" ht="18" hidden="false" customHeight="true" outlineLevel="0" collapsed="false">
      <c r="A170" s="25"/>
      <c r="B170" s="26"/>
      <c r="C170" s="26"/>
      <c r="D170" s="27"/>
      <c r="E170" s="32"/>
      <c r="F170" s="32"/>
      <c r="G170" s="33"/>
      <c r="H170" s="34" t="str">
        <f aca="false">IF($A170="","",IF($F170&lt;=$E170,0,($F170-$E170)*24))</f>
        <v/>
      </c>
      <c r="I170" s="34" t="str">
        <f aca="false">IF($A170="","",ROUND($H170*60,0)/60)</f>
        <v/>
      </c>
      <c r="J170" s="34" t="str">
        <f aca="false">IF($A170="","",$I170*$G170)</f>
        <v/>
      </c>
      <c r="K170" s="31" t="str">
        <f aca="false">IF($A170="","",IF(WEEKDAY($D170,2)=6,"Sábado",IF(WEEKDAY($D170,2)=7,"Domingo","Dia útil")))</f>
        <v/>
      </c>
      <c r="L170" s="34" t="str">
        <f aca="false">IF($A170="","",IF($K170="Sábado",Parâmetros!$C$6,IF($K170="Domingo",Parâmetros!$C$7,1)))</f>
        <v/>
      </c>
      <c r="M170" s="30" t="str">
        <f aca="false">IF($A170="","",IFERROR(INDEX(Ordens!$I$3:$I$42,MATCH($A170,Ordens!$A$3:$A$42,0)),Parâmetros!$C$5))</f>
        <v/>
      </c>
      <c r="N170" s="30" t="str">
        <f aca="false">IF($A170="","",$J170*$L170*$M170)</f>
        <v/>
      </c>
    </row>
    <row r="171" customFormat="false" ht="18" hidden="false" customHeight="true" outlineLevel="0" collapsed="false">
      <c r="A171" s="25"/>
      <c r="B171" s="26"/>
      <c r="C171" s="26"/>
      <c r="D171" s="27"/>
      <c r="E171" s="32"/>
      <c r="F171" s="32"/>
      <c r="G171" s="33"/>
      <c r="H171" s="34" t="str">
        <f aca="false">IF($A171="","",IF($F171&lt;=$E171,0,($F171-$E171)*24))</f>
        <v/>
      </c>
      <c r="I171" s="34" t="str">
        <f aca="false">IF($A171="","",ROUND($H171*60,0)/60)</f>
        <v/>
      </c>
      <c r="J171" s="34" t="str">
        <f aca="false">IF($A171="","",$I171*$G171)</f>
        <v/>
      </c>
      <c r="K171" s="31" t="str">
        <f aca="false">IF($A171="","",IF(WEEKDAY($D171,2)=6,"Sábado",IF(WEEKDAY($D171,2)=7,"Domingo","Dia útil")))</f>
        <v/>
      </c>
      <c r="L171" s="34" t="str">
        <f aca="false">IF($A171="","",IF($K171="Sábado",Parâmetros!$C$6,IF($K171="Domingo",Parâmetros!$C$7,1)))</f>
        <v/>
      </c>
      <c r="M171" s="30" t="str">
        <f aca="false">IF($A171="","",IFERROR(INDEX(Ordens!$I$3:$I$42,MATCH($A171,Ordens!$A$3:$A$42,0)),Parâmetros!$C$5))</f>
        <v/>
      </c>
      <c r="N171" s="30" t="str">
        <f aca="false">IF($A171="","",$J171*$L171*$M171)</f>
        <v/>
      </c>
    </row>
    <row r="172" customFormat="false" ht="18" hidden="false" customHeight="true" outlineLevel="0" collapsed="false">
      <c r="A172" s="25"/>
      <c r="B172" s="26"/>
      <c r="C172" s="26"/>
      <c r="D172" s="27"/>
      <c r="E172" s="32"/>
      <c r="F172" s="32"/>
      <c r="G172" s="33"/>
      <c r="H172" s="34" t="str">
        <f aca="false">IF($A172="","",IF($F172&lt;=$E172,0,($F172-$E172)*24))</f>
        <v/>
      </c>
      <c r="I172" s="34" t="str">
        <f aca="false">IF($A172="","",ROUND($H172*60,0)/60)</f>
        <v/>
      </c>
      <c r="J172" s="34" t="str">
        <f aca="false">IF($A172="","",$I172*$G172)</f>
        <v/>
      </c>
      <c r="K172" s="31" t="str">
        <f aca="false">IF($A172="","",IF(WEEKDAY($D172,2)=6,"Sábado",IF(WEEKDAY($D172,2)=7,"Domingo","Dia útil")))</f>
        <v/>
      </c>
      <c r="L172" s="34" t="str">
        <f aca="false">IF($A172="","",IF($K172="Sábado",Parâmetros!$C$6,IF($K172="Domingo",Parâmetros!$C$7,1)))</f>
        <v/>
      </c>
      <c r="M172" s="30" t="str">
        <f aca="false">IF($A172="","",IFERROR(INDEX(Ordens!$I$3:$I$42,MATCH($A172,Ordens!$A$3:$A$42,0)),Parâmetros!$C$5))</f>
        <v/>
      </c>
      <c r="N172" s="30" t="str">
        <f aca="false">IF($A172="","",$J172*$L172*$M172)</f>
        <v/>
      </c>
    </row>
    <row r="173" customFormat="false" ht="18" hidden="false" customHeight="true" outlineLevel="0" collapsed="false">
      <c r="A173" s="25"/>
      <c r="B173" s="26"/>
      <c r="C173" s="26"/>
      <c r="D173" s="27"/>
      <c r="E173" s="32"/>
      <c r="F173" s="32"/>
      <c r="G173" s="33"/>
      <c r="H173" s="34" t="str">
        <f aca="false">IF($A173="","",IF($F173&lt;=$E173,0,($F173-$E173)*24))</f>
        <v/>
      </c>
      <c r="I173" s="34" t="str">
        <f aca="false">IF($A173="","",ROUND($H173*60,0)/60)</f>
        <v/>
      </c>
      <c r="J173" s="34" t="str">
        <f aca="false">IF($A173="","",$I173*$G173)</f>
        <v/>
      </c>
      <c r="K173" s="31" t="str">
        <f aca="false">IF($A173="","",IF(WEEKDAY($D173,2)=6,"Sábado",IF(WEEKDAY($D173,2)=7,"Domingo","Dia útil")))</f>
        <v/>
      </c>
      <c r="L173" s="34" t="str">
        <f aca="false">IF($A173="","",IF($K173="Sábado",Parâmetros!$C$6,IF($K173="Domingo",Parâmetros!$C$7,1)))</f>
        <v/>
      </c>
      <c r="M173" s="30" t="str">
        <f aca="false">IF($A173="","",IFERROR(INDEX(Ordens!$I$3:$I$42,MATCH($A173,Ordens!$A$3:$A$42,0)),Parâmetros!$C$5))</f>
        <v/>
      </c>
      <c r="N173" s="30" t="str">
        <f aca="false">IF($A173="","",$J173*$L173*$M173)</f>
        <v/>
      </c>
    </row>
    <row r="174" customFormat="false" ht="18" hidden="false" customHeight="true" outlineLevel="0" collapsed="false">
      <c r="A174" s="25"/>
      <c r="B174" s="26"/>
      <c r="C174" s="26"/>
      <c r="D174" s="27"/>
      <c r="E174" s="32"/>
      <c r="F174" s="32"/>
      <c r="G174" s="33"/>
      <c r="H174" s="34" t="str">
        <f aca="false">IF($A174="","",IF($F174&lt;=$E174,0,($F174-$E174)*24))</f>
        <v/>
      </c>
      <c r="I174" s="34" t="str">
        <f aca="false">IF($A174="","",ROUND($H174*60,0)/60)</f>
        <v/>
      </c>
      <c r="J174" s="34" t="str">
        <f aca="false">IF($A174="","",$I174*$G174)</f>
        <v/>
      </c>
      <c r="K174" s="31" t="str">
        <f aca="false">IF($A174="","",IF(WEEKDAY($D174,2)=6,"Sábado",IF(WEEKDAY($D174,2)=7,"Domingo","Dia útil")))</f>
        <v/>
      </c>
      <c r="L174" s="34" t="str">
        <f aca="false">IF($A174="","",IF($K174="Sábado",Parâmetros!$C$6,IF($K174="Domingo",Parâmetros!$C$7,1)))</f>
        <v/>
      </c>
      <c r="M174" s="30" t="str">
        <f aca="false">IF($A174="","",IFERROR(INDEX(Ordens!$I$3:$I$42,MATCH($A174,Ordens!$A$3:$A$42,0)),Parâmetros!$C$5))</f>
        <v/>
      </c>
      <c r="N174" s="30" t="str">
        <f aca="false">IF($A174="","",$J174*$L174*$M174)</f>
        <v/>
      </c>
    </row>
    <row r="175" customFormat="false" ht="18" hidden="false" customHeight="true" outlineLevel="0" collapsed="false">
      <c r="A175" s="25"/>
      <c r="B175" s="26"/>
      <c r="C175" s="26"/>
      <c r="D175" s="27"/>
      <c r="E175" s="32"/>
      <c r="F175" s="32"/>
      <c r="G175" s="33"/>
      <c r="H175" s="34" t="str">
        <f aca="false">IF($A175="","",IF($F175&lt;=$E175,0,($F175-$E175)*24))</f>
        <v/>
      </c>
      <c r="I175" s="34" t="str">
        <f aca="false">IF($A175="","",ROUND($H175*60,0)/60)</f>
        <v/>
      </c>
      <c r="J175" s="34" t="str">
        <f aca="false">IF($A175="","",$I175*$G175)</f>
        <v/>
      </c>
      <c r="K175" s="31" t="str">
        <f aca="false">IF($A175="","",IF(WEEKDAY($D175,2)=6,"Sábado",IF(WEEKDAY($D175,2)=7,"Domingo","Dia útil")))</f>
        <v/>
      </c>
      <c r="L175" s="34" t="str">
        <f aca="false">IF($A175="","",IF($K175="Sábado",Parâmetros!$C$6,IF($K175="Domingo",Parâmetros!$C$7,1)))</f>
        <v/>
      </c>
      <c r="M175" s="30" t="str">
        <f aca="false">IF($A175="","",IFERROR(INDEX(Ordens!$I$3:$I$42,MATCH($A175,Ordens!$A$3:$A$42,0)),Parâmetros!$C$5))</f>
        <v/>
      </c>
      <c r="N175" s="30" t="str">
        <f aca="false">IF($A175="","",$J175*$L175*$M175)</f>
        <v/>
      </c>
    </row>
    <row r="176" customFormat="false" ht="18" hidden="false" customHeight="true" outlineLevel="0" collapsed="false">
      <c r="A176" s="25"/>
      <c r="B176" s="26"/>
      <c r="C176" s="26"/>
      <c r="D176" s="27"/>
      <c r="E176" s="32"/>
      <c r="F176" s="32"/>
      <c r="G176" s="33"/>
      <c r="H176" s="34" t="str">
        <f aca="false">IF($A176="","",IF($F176&lt;=$E176,0,($F176-$E176)*24))</f>
        <v/>
      </c>
      <c r="I176" s="34" t="str">
        <f aca="false">IF($A176="","",ROUND($H176*60,0)/60)</f>
        <v/>
      </c>
      <c r="J176" s="34" t="str">
        <f aca="false">IF($A176="","",$I176*$G176)</f>
        <v/>
      </c>
      <c r="K176" s="31" t="str">
        <f aca="false">IF($A176="","",IF(WEEKDAY($D176,2)=6,"Sábado",IF(WEEKDAY($D176,2)=7,"Domingo","Dia útil")))</f>
        <v/>
      </c>
      <c r="L176" s="34" t="str">
        <f aca="false">IF($A176="","",IF($K176="Sábado",Parâmetros!$C$6,IF($K176="Domingo",Parâmetros!$C$7,1)))</f>
        <v/>
      </c>
      <c r="M176" s="30" t="str">
        <f aca="false">IF($A176="","",IFERROR(INDEX(Ordens!$I$3:$I$42,MATCH($A176,Ordens!$A$3:$A$42,0)),Parâmetros!$C$5))</f>
        <v/>
      </c>
      <c r="N176" s="30" t="str">
        <f aca="false">IF($A176="","",$J176*$L176*$M176)</f>
        <v/>
      </c>
    </row>
    <row r="177" customFormat="false" ht="18" hidden="false" customHeight="true" outlineLevel="0" collapsed="false">
      <c r="A177" s="25"/>
      <c r="B177" s="26"/>
      <c r="C177" s="26"/>
      <c r="D177" s="27"/>
      <c r="E177" s="32"/>
      <c r="F177" s="32"/>
      <c r="G177" s="33"/>
      <c r="H177" s="34" t="str">
        <f aca="false">IF($A177="","",IF($F177&lt;=$E177,0,($F177-$E177)*24))</f>
        <v/>
      </c>
      <c r="I177" s="34" t="str">
        <f aca="false">IF($A177="","",ROUND($H177*60,0)/60)</f>
        <v/>
      </c>
      <c r="J177" s="34" t="str">
        <f aca="false">IF($A177="","",$I177*$G177)</f>
        <v/>
      </c>
      <c r="K177" s="31" t="str">
        <f aca="false">IF($A177="","",IF(WEEKDAY($D177,2)=6,"Sábado",IF(WEEKDAY($D177,2)=7,"Domingo","Dia útil")))</f>
        <v/>
      </c>
      <c r="L177" s="34" t="str">
        <f aca="false">IF($A177="","",IF($K177="Sábado",Parâmetros!$C$6,IF($K177="Domingo",Parâmetros!$C$7,1)))</f>
        <v/>
      </c>
      <c r="M177" s="30" t="str">
        <f aca="false">IF($A177="","",IFERROR(INDEX(Ordens!$I$3:$I$42,MATCH($A177,Ordens!$A$3:$A$42,0)),Parâmetros!$C$5))</f>
        <v/>
      </c>
      <c r="N177" s="30" t="str">
        <f aca="false">IF($A177="","",$J177*$L177*$M177)</f>
        <v/>
      </c>
    </row>
    <row r="178" customFormat="false" ht="18" hidden="false" customHeight="true" outlineLevel="0" collapsed="false">
      <c r="A178" s="25"/>
      <c r="B178" s="26"/>
      <c r="C178" s="26"/>
      <c r="D178" s="27"/>
      <c r="E178" s="32"/>
      <c r="F178" s="32"/>
      <c r="G178" s="33"/>
      <c r="H178" s="34" t="str">
        <f aca="false">IF($A178="","",IF($F178&lt;=$E178,0,($F178-$E178)*24))</f>
        <v/>
      </c>
      <c r="I178" s="34" t="str">
        <f aca="false">IF($A178="","",ROUND($H178*60,0)/60)</f>
        <v/>
      </c>
      <c r="J178" s="34" t="str">
        <f aca="false">IF($A178="","",$I178*$G178)</f>
        <v/>
      </c>
      <c r="K178" s="31" t="str">
        <f aca="false">IF($A178="","",IF(WEEKDAY($D178,2)=6,"Sábado",IF(WEEKDAY($D178,2)=7,"Domingo","Dia útil")))</f>
        <v/>
      </c>
      <c r="L178" s="34" t="str">
        <f aca="false">IF($A178="","",IF($K178="Sábado",Parâmetros!$C$6,IF($K178="Domingo",Parâmetros!$C$7,1)))</f>
        <v/>
      </c>
      <c r="M178" s="30" t="str">
        <f aca="false">IF($A178="","",IFERROR(INDEX(Ordens!$I$3:$I$42,MATCH($A178,Ordens!$A$3:$A$42,0)),Parâmetros!$C$5))</f>
        <v/>
      </c>
      <c r="N178" s="30" t="str">
        <f aca="false">IF($A178="","",$J178*$L178*$M178)</f>
        <v/>
      </c>
    </row>
    <row r="179" customFormat="false" ht="18" hidden="false" customHeight="true" outlineLevel="0" collapsed="false">
      <c r="A179" s="25"/>
      <c r="B179" s="26"/>
      <c r="C179" s="26"/>
      <c r="D179" s="27"/>
      <c r="E179" s="32"/>
      <c r="F179" s="32"/>
      <c r="G179" s="33"/>
      <c r="H179" s="34" t="str">
        <f aca="false">IF($A179="","",IF($F179&lt;=$E179,0,($F179-$E179)*24))</f>
        <v/>
      </c>
      <c r="I179" s="34" t="str">
        <f aca="false">IF($A179="","",ROUND($H179*60,0)/60)</f>
        <v/>
      </c>
      <c r="J179" s="34" t="str">
        <f aca="false">IF($A179="","",$I179*$G179)</f>
        <v/>
      </c>
      <c r="K179" s="31" t="str">
        <f aca="false">IF($A179="","",IF(WEEKDAY($D179,2)=6,"Sábado",IF(WEEKDAY($D179,2)=7,"Domingo","Dia útil")))</f>
        <v/>
      </c>
      <c r="L179" s="34" t="str">
        <f aca="false">IF($A179="","",IF($K179="Sábado",Parâmetros!$C$6,IF($K179="Domingo",Parâmetros!$C$7,1)))</f>
        <v/>
      </c>
      <c r="M179" s="30" t="str">
        <f aca="false">IF($A179="","",IFERROR(INDEX(Ordens!$I$3:$I$42,MATCH($A179,Ordens!$A$3:$A$42,0)),Parâmetros!$C$5))</f>
        <v/>
      </c>
      <c r="N179" s="30" t="str">
        <f aca="false">IF($A179="","",$J179*$L179*$M179)</f>
        <v/>
      </c>
    </row>
    <row r="180" customFormat="false" ht="18" hidden="false" customHeight="true" outlineLevel="0" collapsed="false">
      <c r="A180" s="25"/>
      <c r="B180" s="26"/>
      <c r="C180" s="26"/>
      <c r="D180" s="27"/>
      <c r="E180" s="32"/>
      <c r="F180" s="32"/>
      <c r="G180" s="33"/>
      <c r="H180" s="34" t="str">
        <f aca="false">IF($A180="","",IF($F180&lt;=$E180,0,($F180-$E180)*24))</f>
        <v/>
      </c>
      <c r="I180" s="34" t="str">
        <f aca="false">IF($A180="","",ROUND($H180*60,0)/60)</f>
        <v/>
      </c>
      <c r="J180" s="34" t="str">
        <f aca="false">IF($A180="","",$I180*$G180)</f>
        <v/>
      </c>
      <c r="K180" s="31" t="str">
        <f aca="false">IF($A180="","",IF(WEEKDAY($D180,2)=6,"Sábado",IF(WEEKDAY($D180,2)=7,"Domingo","Dia útil")))</f>
        <v/>
      </c>
      <c r="L180" s="34" t="str">
        <f aca="false">IF($A180="","",IF($K180="Sábado",Parâmetros!$C$6,IF($K180="Domingo",Parâmetros!$C$7,1)))</f>
        <v/>
      </c>
      <c r="M180" s="30" t="str">
        <f aca="false">IF($A180="","",IFERROR(INDEX(Ordens!$I$3:$I$42,MATCH($A180,Ordens!$A$3:$A$42,0)),Parâmetros!$C$5))</f>
        <v/>
      </c>
      <c r="N180" s="30" t="str">
        <f aca="false">IF($A180="","",$J180*$L180*$M180)</f>
        <v/>
      </c>
    </row>
    <row r="181" customFormat="false" ht="18" hidden="false" customHeight="true" outlineLevel="0" collapsed="false">
      <c r="A181" s="25"/>
      <c r="B181" s="26"/>
      <c r="C181" s="26"/>
      <c r="D181" s="27"/>
      <c r="E181" s="32"/>
      <c r="F181" s="32"/>
      <c r="G181" s="33"/>
      <c r="H181" s="34" t="str">
        <f aca="false">IF($A181="","",IF($F181&lt;=$E181,0,($F181-$E181)*24))</f>
        <v/>
      </c>
      <c r="I181" s="34" t="str">
        <f aca="false">IF($A181="","",ROUND($H181*60,0)/60)</f>
        <v/>
      </c>
      <c r="J181" s="34" t="str">
        <f aca="false">IF($A181="","",$I181*$G181)</f>
        <v/>
      </c>
      <c r="K181" s="31" t="str">
        <f aca="false">IF($A181="","",IF(WEEKDAY($D181,2)=6,"Sábado",IF(WEEKDAY($D181,2)=7,"Domingo","Dia útil")))</f>
        <v/>
      </c>
      <c r="L181" s="34" t="str">
        <f aca="false">IF($A181="","",IF($K181="Sábado",Parâmetros!$C$6,IF($K181="Domingo",Parâmetros!$C$7,1)))</f>
        <v/>
      </c>
      <c r="M181" s="30" t="str">
        <f aca="false">IF($A181="","",IFERROR(INDEX(Ordens!$I$3:$I$42,MATCH($A181,Ordens!$A$3:$A$42,0)),Parâmetros!$C$5))</f>
        <v/>
      </c>
      <c r="N181" s="30" t="str">
        <f aca="false">IF($A181="","",$J181*$L181*$M181)</f>
        <v/>
      </c>
    </row>
    <row r="182" customFormat="false" ht="18" hidden="false" customHeight="true" outlineLevel="0" collapsed="false">
      <c r="A182" s="25"/>
      <c r="B182" s="26"/>
      <c r="C182" s="26"/>
      <c r="D182" s="27"/>
      <c r="E182" s="32"/>
      <c r="F182" s="32"/>
      <c r="G182" s="33"/>
      <c r="H182" s="34" t="str">
        <f aca="false">IF($A182="","",IF($F182&lt;=$E182,0,($F182-$E182)*24))</f>
        <v/>
      </c>
      <c r="I182" s="34" t="str">
        <f aca="false">IF($A182="","",ROUND($H182*60,0)/60)</f>
        <v/>
      </c>
      <c r="J182" s="34" t="str">
        <f aca="false">IF($A182="","",$I182*$G182)</f>
        <v/>
      </c>
      <c r="K182" s="31" t="str">
        <f aca="false">IF($A182="","",IF(WEEKDAY($D182,2)=6,"Sábado",IF(WEEKDAY($D182,2)=7,"Domingo","Dia útil")))</f>
        <v/>
      </c>
      <c r="L182" s="34" t="str">
        <f aca="false">IF($A182="","",IF($K182="Sábado",Parâmetros!$C$6,IF($K182="Domingo",Parâmetros!$C$7,1)))</f>
        <v/>
      </c>
      <c r="M182" s="30" t="str">
        <f aca="false">IF($A182="","",IFERROR(INDEX(Ordens!$I$3:$I$42,MATCH($A182,Ordens!$A$3:$A$42,0)),Parâmetros!$C$5))</f>
        <v/>
      </c>
      <c r="N182" s="30" t="str">
        <f aca="false">IF($A182="","",$J182*$L182*$M182)</f>
        <v/>
      </c>
    </row>
    <row r="183" customFormat="false" ht="18" hidden="false" customHeight="true" outlineLevel="0" collapsed="false">
      <c r="A183" s="25"/>
      <c r="B183" s="26"/>
      <c r="C183" s="26"/>
      <c r="D183" s="27"/>
      <c r="E183" s="32"/>
      <c r="F183" s="32"/>
      <c r="G183" s="33"/>
      <c r="H183" s="34" t="str">
        <f aca="false">IF($A183="","",IF($F183&lt;=$E183,0,($F183-$E183)*24))</f>
        <v/>
      </c>
      <c r="I183" s="34" t="str">
        <f aca="false">IF($A183="","",ROUND($H183*60,0)/60)</f>
        <v/>
      </c>
      <c r="J183" s="34" t="str">
        <f aca="false">IF($A183="","",$I183*$G183)</f>
        <v/>
      </c>
      <c r="K183" s="31" t="str">
        <f aca="false">IF($A183="","",IF(WEEKDAY($D183,2)=6,"Sábado",IF(WEEKDAY($D183,2)=7,"Domingo","Dia útil")))</f>
        <v/>
      </c>
      <c r="L183" s="34" t="str">
        <f aca="false">IF($A183="","",IF($K183="Sábado",Parâmetros!$C$6,IF($K183="Domingo",Parâmetros!$C$7,1)))</f>
        <v/>
      </c>
      <c r="M183" s="30" t="str">
        <f aca="false">IF($A183="","",IFERROR(INDEX(Ordens!$I$3:$I$42,MATCH($A183,Ordens!$A$3:$A$42,0)),Parâmetros!$C$5))</f>
        <v/>
      </c>
      <c r="N183" s="30" t="str">
        <f aca="false">IF($A183="","",$J183*$L183*$M183)</f>
        <v/>
      </c>
    </row>
    <row r="184" customFormat="false" ht="18" hidden="false" customHeight="true" outlineLevel="0" collapsed="false">
      <c r="A184" s="25"/>
      <c r="B184" s="26"/>
      <c r="C184" s="26"/>
      <c r="D184" s="27"/>
      <c r="E184" s="32"/>
      <c r="F184" s="32"/>
      <c r="G184" s="33"/>
      <c r="H184" s="34" t="str">
        <f aca="false">IF($A184="","",IF($F184&lt;=$E184,0,($F184-$E184)*24))</f>
        <v/>
      </c>
      <c r="I184" s="34" t="str">
        <f aca="false">IF($A184="","",ROUND($H184*60,0)/60)</f>
        <v/>
      </c>
      <c r="J184" s="34" t="str">
        <f aca="false">IF($A184="","",$I184*$G184)</f>
        <v/>
      </c>
      <c r="K184" s="31" t="str">
        <f aca="false">IF($A184="","",IF(WEEKDAY($D184,2)=6,"Sábado",IF(WEEKDAY($D184,2)=7,"Domingo","Dia útil")))</f>
        <v/>
      </c>
      <c r="L184" s="34" t="str">
        <f aca="false">IF($A184="","",IF($K184="Sábado",Parâmetros!$C$6,IF($K184="Domingo",Parâmetros!$C$7,1)))</f>
        <v/>
      </c>
      <c r="M184" s="30" t="str">
        <f aca="false">IF($A184="","",IFERROR(INDEX(Ordens!$I$3:$I$42,MATCH($A184,Ordens!$A$3:$A$42,0)),Parâmetros!$C$5))</f>
        <v/>
      </c>
      <c r="N184" s="30" t="str">
        <f aca="false">IF($A184="","",$J184*$L184*$M184)</f>
        <v/>
      </c>
    </row>
    <row r="185" customFormat="false" ht="18" hidden="false" customHeight="true" outlineLevel="0" collapsed="false">
      <c r="A185" s="25"/>
      <c r="B185" s="26"/>
      <c r="C185" s="26"/>
      <c r="D185" s="27"/>
      <c r="E185" s="32"/>
      <c r="F185" s="32"/>
      <c r="G185" s="33"/>
      <c r="H185" s="34" t="str">
        <f aca="false">IF($A185="","",IF($F185&lt;=$E185,0,($F185-$E185)*24))</f>
        <v/>
      </c>
      <c r="I185" s="34" t="str">
        <f aca="false">IF($A185="","",ROUND($H185*60,0)/60)</f>
        <v/>
      </c>
      <c r="J185" s="34" t="str">
        <f aca="false">IF($A185="","",$I185*$G185)</f>
        <v/>
      </c>
      <c r="K185" s="31" t="str">
        <f aca="false">IF($A185="","",IF(WEEKDAY($D185,2)=6,"Sábado",IF(WEEKDAY($D185,2)=7,"Domingo","Dia útil")))</f>
        <v/>
      </c>
      <c r="L185" s="34" t="str">
        <f aca="false">IF($A185="","",IF($K185="Sábado",Parâmetros!$C$6,IF($K185="Domingo",Parâmetros!$C$7,1)))</f>
        <v/>
      </c>
      <c r="M185" s="30" t="str">
        <f aca="false">IF($A185="","",IFERROR(INDEX(Ordens!$I$3:$I$42,MATCH($A185,Ordens!$A$3:$A$42,0)),Parâmetros!$C$5))</f>
        <v/>
      </c>
      <c r="N185" s="30" t="str">
        <f aca="false">IF($A185="","",$J185*$L185*$M185)</f>
        <v/>
      </c>
    </row>
    <row r="186" customFormat="false" ht="18" hidden="false" customHeight="true" outlineLevel="0" collapsed="false">
      <c r="A186" s="25"/>
      <c r="B186" s="26"/>
      <c r="C186" s="26"/>
      <c r="D186" s="27"/>
      <c r="E186" s="32"/>
      <c r="F186" s="32"/>
      <c r="G186" s="33"/>
      <c r="H186" s="34" t="str">
        <f aca="false">IF($A186="","",IF($F186&lt;=$E186,0,($F186-$E186)*24))</f>
        <v/>
      </c>
      <c r="I186" s="34" t="str">
        <f aca="false">IF($A186="","",ROUND($H186*60,0)/60)</f>
        <v/>
      </c>
      <c r="J186" s="34" t="str">
        <f aca="false">IF($A186="","",$I186*$G186)</f>
        <v/>
      </c>
      <c r="K186" s="31" t="str">
        <f aca="false">IF($A186="","",IF(WEEKDAY($D186,2)=6,"Sábado",IF(WEEKDAY($D186,2)=7,"Domingo","Dia útil")))</f>
        <v/>
      </c>
      <c r="L186" s="34" t="str">
        <f aca="false">IF($A186="","",IF($K186="Sábado",Parâmetros!$C$6,IF($K186="Domingo",Parâmetros!$C$7,1)))</f>
        <v/>
      </c>
      <c r="M186" s="30" t="str">
        <f aca="false">IF($A186="","",IFERROR(INDEX(Ordens!$I$3:$I$42,MATCH($A186,Ordens!$A$3:$A$42,0)),Parâmetros!$C$5))</f>
        <v/>
      </c>
      <c r="N186" s="30" t="str">
        <f aca="false">IF($A186="","",$J186*$L186*$M186)</f>
        <v/>
      </c>
    </row>
    <row r="187" customFormat="false" ht="18" hidden="false" customHeight="true" outlineLevel="0" collapsed="false">
      <c r="A187" s="25"/>
      <c r="B187" s="26"/>
      <c r="C187" s="26"/>
      <c r="D187" s="27"/>
      <c r="E187" s="32"/>
      <c r="F187" s="32"/>
      <c r="G187" s="33"/>
      <c r="H187" s="34" t="str">
        <f aca="false">IF($A187="","",IF($F187&lt;=$E187,0,($F187-$E187)*24))</f>
        <v/>
      </c>
      <c r="I187" s="34" t="str">
        <f aca="false">IF($A187="","",ROUND($H187*60,0)/60)</f>
        <v/>
      </c>
      <c r="J187" s="34" t="str">
        <f aca="false">IF($A187="","",$I187*$G187)</f>
        <v/>
      </c>
      <c r="K187" s="31" t="str">
        <f aca="false">IF($A187="","",IF(WEEKDAY($D187,2)=6,"Sábado",IF(WEEKDAY($D187,2)=7,"Domingo","Dia útil")))</f>
        <v/>
      </c>
      <c r="L187" s="34" t="str">
        <f aca="false">IF($A187="","",IF($K187="Sábado",Parâmetros!$C$6,IF($K187="Domingo",Parâmetros!$C$7,1)))</f>
        <v/>
      </c>
      <c r="M187" s="30" t="str">
        <f aca="false">IF($A187="","",IFERROR(INDEX(Ordens!$I$3:$I$42,MATCH($A187,Ordens!$A$3:$A$42,0)),Parâmetros!$C$5))</f>
        <v/>
      </c>
      <c r="N187" s="30" t="str">
        <f aca="false">IF($A187="","",$J187*$L187*$M187)</f>
        <v/>
      </c>
    </row>
    <row r="188" customFormat="false" ht="18" hidden="false" customHeight="true" outlineLevel="0" collapsed="false">
      <c r="A188" s="25"/>
      <c r="B188" s="26"/>
      <c r="C188" s="26"/>
      <c r="D188" s="27"/>
      <c r="E188" s="32"/>
      <c r="F188" s="32"/>
      <c r="G188" s="33"/>
      <c r="H188" s="34" t="str">
        <f aca="false">IF($A188="","",IF($F188&lt;=$E188,0,($F188-$E188)*24))</f>
        <v/>
      </c>
      <c r="I188" s="34" t="str">
        <f aca="false">IF($A188="","",ROUND($H188*60,0)/60)</f>
        <v/>
      </c>
      <c r="J188" s="34" t="str">
        <f aca="false">IF($A188="","",$I188*$G188)</f>
        <v/>
      </c>
      <c r="K188" s="31" t="str">
        <f aca="false">IF($A188="","",IF(WEEKDAY($D188,2)=6,"Sábado",IF(WEEKDAY($D188,2)=7,"Domingo","Dia útil")))</f>
        <v/>
      </c>
      <c r="L188" s="34" t="str">
        <f aca="false">IF($A188="","",IF($K188="Sábado",Parâmetros!$C$6,IF($K188="Domingo",Parâmetros!$C$7,1)))</f>
        <v/>
      </c>
      <c r="M188" s="30" t="str">
        <f aca="false">IF($A188="","",IFERROR(INDEX(Ordens!$I$3:$I$42,MATCH($A188,Ordens!$A$3:$A$42,0)),Parâmetros!$C$5))</f>
        <v/>
      </c>
      <c r="N188" s="30" t="str">
        <f aca="false">IF($A188="","",$J188*$L188*$M188)</f>
        <v/>
      </c>
    </row>
    <row r="189" customFormat="false" ht="18" hidden="false" customHeight="true" outlineLevel="0" collapsed="false">
      <c r="A189" s="25"/>
      <c r="B189" s="26"/>
      <c r="C189" s="26"/>
      <c r="D189" s="27"/>
      <c r="E189" s="32"/>
      <c r="F189" s="32"/>
      <c r="G189" s="33"/>
      <c r="H189" s="34" t="str">
        <f aca="false">IF($A189="","",IF($F189&lt;=$E189,0,($F189-$E189)*24))</f>
        <v/>
      </c>
      <c r="I189" s="34" t="str">
        <f aca="false">IF($A189="","",ROUND($H189*60,0)/60)</f>
        <v/>
      </c>
      <c r="J189" s="34" t="str">
        <f aca="false">IF($A189="","",$I189*$G189)</f>
        <v/>
      </c>
      <c r="K189" s="31" t="str">
        <f aca="false">IF($A189="","",IF(WEEKDAY($D189,2)=6,"Sábado",IF(WEEKDAY($D189,2)=7,"Domingo","Dia útil")))</f>
        <v/>
      </c>
      <c r="L189" s="34" t="str">
        <f aca="false">IF($A189="","",IF($K189="Sábado",Parâmetros!$C$6,IF($K189="Domingo",Parâmetros!$C$7,1)))</f>
        <v/>
      </c>
      <c r="M189" s="30" t="str">
        <f aca="false">IF($A189="","",IFERROR(INDEX(Ordens!$I$3:$I$42,MATCH($A189,Ordens!$A$3:$A$42,0)),Parâmetros!$C$5))</f>
        <v/>
      </c>
      <c r="N189" s="30" t="str">
        <f aca="false">IF($A189="","",$J189*$L189*$M189)</f>
        <v/>
      </c>
    </row>
    <row r="190" customFormat="false" ht="18" hidden="false" customHeight="true" outlineLevel="0" collapsed="false">
      <c r="A190" s="25"/>
      <c r="B190" s="26"/>
      <c r="C190" s="26"/>
      <c r="D190" s="27"/>
      <c r="E190" s="32"/>
      <c r="F190" s="32"/>
      <c r="G190" s="33"/>
      <c r="H190" s="34" t="str">
        <f aca="false">IF($A190="","",IF($F190&lt;=$E190,0,($F190-$E190)*24))</f>
        <v/>
      </c>
      <c r="I190" s="34" t="str">
        <f aca="false">IF($A190="","",ROUND($H190*60,0)/60)</f>
        <v/>
      </c>
      <c r="J190" s="34" t="str">
        <f aca="false">IF($A190="","",$I190*$G190)</f>
        <v/>
      </c>
      <c r="K190" s="31" t="str">
        <f aca="false">IF($A190="","",IF(WEEKDAY($D190,2)=6,"Sábado",IF(WEEKDAY($D190,2)=7,"Domingo","Dia útil")))</f>
        <v/>
      </c>
      <c r="L190" s="34" t="str">
        <f aca="false">IF($A190="","",IF($K190="Sábado",Parâmetros!$C$6,IF($K190="Domingo",Parâmetros!$C$7,1)))</f>
        <v/>
      </c>
      <c r="M190" s="30" t="str">
        <f aca="false">IF($A190="","",IFERROR(INDEX(Ordens!$I$3:$I$42,MATCH($A190,Ordens!$A$3:$A$42,0)),Parâmetros!$C$5))</f>
        <v/>
      </c>
      <c r="N190" s="30" t="str">
        <f aca="false">IF($A190="","",$J190*$L190*$M190)</f>
        <v/>
      </c>
    </row>
    <row r="191" customFormat="false" ht="18" hidden="false" customHeight="true" outlineLevel="0" collapsed="false">
      <c r="A191" s="25"/>
      <c r="B191" s="26"/>
      <c r="C191" s="26"/>
      <c r="D191" s="27"/>
      <c r="E191" s="32"/>
      <c r="F191" s="32"/>
      <c r="G191" s="33"/>
      <c r="H191" s="34" t="str">
        <f aca="false">IF($A191="","",IF($F191&lt;=$E191,0,($F191-$E191)*24))</f>
        <v/>
      </c>
      <c r="I191" s="34" t="str">
        <f aca="false">IF($A191="","",ROUND($H191*60,0)/60)</f>
        <v/>
      </c>
      <c r="J191" s="34" t="str">
        <f aca="false">IF($A191="","",$I191*$G191)</f>
        <v/>
      </c>
      <c r="K191" s="31" t="str">
        <f aca="false">IF($A191="","",IF(WEEKDAY($D191,2)=6,"Sábado",IF(WEEKDAY($D191,2)=7,"Domingo","Dia útil")))</f>
        <v/>
      </c>
      <c r="L191" s="34" t="str">
        <f aca="false">IF($A191="","",IF($K191="Sábado",Parâmetros!$C$6,IF($K191="Domingo",Parâmetros!$C$7,1)))</f>
        <v/>
      </c>
      <c r="M191" s="30" t="str">
        <f aca="false">IF($A191="","",IFERROR(INDEX(Ordens!$I$3:$I$42,MATCH($A191,Ordens!$A$3:$A$42,0)),Parâmetros!$C$5))</f>
        <v/>
      </c>
      <c r="N191" s="30" t="str">
        <f aca="false">IF($A191="","",$J191*$L191*$M191)</f>
        <v/>
      </c>
    </row>
    <row r="192" customFormat="false" ht="18" hidden="false" customHeight="true" outlineLevel="0" collapsed="false">
      <c r="A192" s="25"/>
      <c r="B192" s="26"/>
      <c r="C192" s="26"/>
      <c r="D192" s="27"/>
      <c r="E192" s="32"/>
      <c r="F192" s="32"/>
      <c r="G192" s="33"/>
      <c r="H192" s="34" t="str">
        <f aca="false">IF($A192="","",IF($F192&lt;=$E192,0,($F192-$E192)*24))</f>
        <v/>
      </c>
      <c r="I192" s="34" t="str">
        <f aca="false">IF($A192="","",ROUND($H192*60,0)/60)</f>
        <v/>
      </c>
      <c r="J192" s="34" t="str">
        <f aca="false">IF($A192="","",$I192*$G192)</f>
        <v/>
      </c>
      <c r="K192" s="31" t="str">
        <f aca="false">IF($A192="","",IF(WEEKDAY($D192,2)=6,"Sábado",IF(WEEKDAY($D192,2)=7,"Domingo","Dia útil")))</f>
        <v/>
      </c>
      <c r="L192" s="34" t="str">
        <f aca="false">IF($A192="","",IF($K192="Sábado",Parâmetros!$C$6,IF($K192="Domingo",Parâmetros!$C$7,1)))</f>
        <v/>
      </c>
      <c r="M192" s="30" t="str">
        <f aca="false">IF($A192="","",IFERROR(INDEX(Ordens!$I$3:$I$42,MATCH($A192,Ordens!$A$3:$A$42,0)),Parâmetros!$C$5))</f>
        <v/>
      </c>
      <c r="N192" s="30" t="str">
        <f aca="false">IF($A192="","",$J192*$L192*$M192)</f>
        <v/>
      </c>
    </row>
    <row r="193" customFormat="false" ht="18" hidden="false" customHeight="true" outlineLevel="0" collapsed="false">
      <c r="A193" s="25"/>
      <c r="B193" s="26"/>
      <c r="C193" s="26"/>
      <c r="D193" s="27"/>
      <c r="E193" s="32"/>
      <c r="F193" s="32"/>
      <c r="G193" s="33"/>
      <c r="H193" s="34" t="str">
        <f aca="false">IF($A193="","",IF($F193&lt;=$E193,0,($F193-$E193)*24))</f>
        <v/>
      </c>
      <c r="I193" s="34" t="str">
        <f aca="false">IF($A193="","",ROUND($H193*60,0)/60)</f>
        <v/>
      </c>
      <c r="J193" s="34" t="str">
        <f aca="false">IF($A193="","",$I193*$G193)</f>
        <v/>
      </c>
      <c r="K193" s="31" t="str">
        <f aca="false">IF($A193="","",IF(WEEKDAY($D193,2)=6,"Sábado",IF(WEEKDAY($D193,2)=7,"Domingo","Dia útil")))</f>
        <v/>
      </c>
      <c r="L193" s="34" t="str">
        <f aca="false">IF($A193="","",IF($K193="Sábado",Parâmetros!$C$6,IF($K193="Domingo",Parâmetros!$C$7,1)))</f>
        <v/>
      </c>
      <c r="M193" s="30" t="str">
        <f aca="false">IF($A193="","",IFERROR(INDEX(Ordens!$I$3:$I$42,MATCH($A193,Ordens!$A$3:$A$42,0)),Parâmetros!$C$5))</f>
        <v/>
      </c>
      <c r="N193" s="30" t="str">
        <f aca="false">IF($A193="","",$J193*$L193*$M193)</f>
        <v/>
      </c>
    </row>
    <row r="194" customFormat="false" ht="18" hidden="false" customHeight="true" outlineLevel="0" collapsed="false">
      <c r="A194" s="25"/>
      <c r="B194" s="26"/>
      <c r="C194" s="26"/>
      <c r="D194" s="27"/>
      <c r="E194" s="32"/>
      <c r="F194" s="32"/>
      <c r="G194" s="33"/>
      <c r="H194" s="34" t="str">
        <f aca="false">IF($A194="","",IF($F194&lt;=$E194,0,($F194-$E194)*24))</f>
        <v/>
      </c>
      <c r="I194" s="34" t="str">
        <f aca="false">IF($A194="","",ROUND($H194*60,0)/60)</f>
        <v/>
      </c>
      <c r="J194" s="34" t="str">
        <f aca="false">IF($A194="","",$I194*$G194)</f>
        <v/>
      </c>
      <c r="K194" s="31" t="str">
        <f aca="false">IF($A194="","",IF(WEEKDAY($D194,2)=6,"Sábado",IF(WEEKDAY($D194,2)=7,"Domingo","Dia útil")))</f>
        <v/>
      </c>
      <c r="L194" s="34" t="str">
        <f aca="false">IF($A194="","",IF($K194="Sábado",Parâmetros!$C$6,IF($K194="Domingo",Parâmetros!$C$7,1)))</f>
        <v/>
      </c>
      <c r="M194" s="30" t="str">
        <f aca="false">IF($A194="","",IFERROR(INDEX(Ordens!$I$3:$I$42,MATCH($A194,Ordens!$A$3:$A$42,0)),Parâmetros!$C$5))</f>
        <v/>
      </c>
      <c r="N194" s="30" t="str">
        <f aca="false">IF($A194="","",$J194*$L194*$M194)</f>
        <v/>
      </c>
    </row>
    <row r="195" customFormat="false" ht="18" hidden="false" customHeight="true" outlineLevel="0" collapsed="false">
      <c r="A195" s="25"/>
      <c r="B195" s="26"/>
      <c r="C195" s="26"/>
      <c r="D195" s="27"/>
      <c r="E195" s="32"/>
      <c r="F195" s="32"/>
      <c r="G195" s="33"/>
      <c r="H195" s="34" t="str">
        <f aca="false">IF($A195="","",IF($F195&lt;=$E195,0,($F195-$E195)*24))</f>
        <v/>
      </c>
      <c r="I195" s="34" t="str">
        <f aca="false">IF($A195="","",ROUND($H195*60,0)/60)</f>
        <v/>
      </c>
      <c r="J195" s="34" t="str">
        <f aca="false">IF($A195="","",$I195*$G195)</f>
        <v/>
      </c>
      <c r="K195" s="31" t="str">
        <f aca="false">IF($A195="","",IF(WEEKDAY($D195,2)=6,"Sábado",IF(WEEKDAY($D195,2)=7,"Domingo","Dia útil")))</f>
        <v/>
      </c>
      <c r="L195" s="34" t="str">
        <f aca="false">IF($A195="","",IF($K195="Sábado",Parâmetros!$C$6,IF($K195="Domingo",Parâmetros!$C$7,1)))</f>
        <v/>
      </c>
      <c r="M195" s="30" t="str">
        <f aca="false">IF($A195="","",IFERROR(INDEX(Ordens!$I$3:$I$42,MATCH($A195,Ordens!$A$3:$A$42,0)),Parâmetros!$C$5))</f>
        <v/>
      </c>
      <c r="N195" s="30" t="str">
        <f aca="false">IF($A195="","",$J195*$L195*$M195)</f>
        <v/>
      </c>
    </row>
    <row r="196" customFormat="false" ht="18" hidden="false" customHeight="true" outlineLevel="0" collapsed="false">
      <c r="A196" s="25"/>
      <c r="B196" s="26"/>
      <c r="C196" s="26"/>
      <c r="D196" s="27"/>
      <c r="E196" s="32"/>
      <c r="F196" s="32"/>
      <c r="G196" s="33"/>
      <c r="H196" s="34" t="str">
        <f aca="false">IF($A196="","",IF($F196&lt;=$E196,0,($F196-$E196)*24))</f>
        <v/>
      </c>
      <c r="I196" s="34" t="str">
        <f aca="false">IF($A196="","",ROUND($H196*60,0)/60)</f>
        <v/>
      </c>
      <c r="J196" s="34" t="str">
        <f aca="false">IF($A196="","",$I196*$G196)</f>
        <v/>
      </c>
      <c r="K196" s="31" t="str">
        <f aca="false">IF($A196="","",IF(WEEKDAY($D196,2)=6,"Sábado",IF(WEEKDAY($D196,2)=7,"Domingo","Dia útil")))</f>
        <v/>
      </c>
      <c r="L196" s="34" t="str">
        <f aca="false">IF($A196="","",IF($K196="Sábado",Parâmetros!$C$6,IF($K196="Domingo",Parâmetros!$C$7,1)))</f>
        <v/>
      </c>
      <c r="M196" s="30" t="str">
        <f aca="false">IF($A196="","",IFERROR(INDEX(Ordens!$I$3:$I$42,MATCH($A196,Ordens!$A$3:$A$42,0)),Parâmetros!$C$5))</f>
        <v/>
      </c>
      <c r="N196" s="30" t="str">
        <f aca="false">IF($A196="","",$J196*$L196*$M196)</f>
        <v/>
      </c>
    </row>
    <row r="197" customFormat="false" ht="18" hidden="false" customHeight="true" outlineLevel="0" collapsed="false">
      <c r="A197" s="25"/>
      <c r="B197" s="26"/>
      <c r="C197" s="26"/>
      <c r="D197" s="27"/>
      <c r="E197" s="32"/>
      <c r="F197" s="32"/>
      <c r="G197" s="33"/>
      <c r="H197" s="34" t="str">
        <f aca="false">IF($A197="","",IF($F197&lt;=$E197,0,($F197-$E197)*24))</f>
        <v/>
      </c>
      <c r="I197" s="34" t="str">
        <f aca="false">IF($A197="","",ROUND($H197*60,0)/60)</f>
        <v/>
      </c>
      <c r="J197" s="34" t="str">
        <f aca="false">IF($A197="","",$I197*$G197)</f>
        <v/>
      </c>
      <c r="K197" s="31" t="str">
        <f aca="false">IF($A197="","",IF(WEEKDAY($D197,2)=6,"Sábado",IF(WEEKDAY($D197,2)=7,"Domingo","Dia útil")))</f>
        <v/>
      </c>
      <c r="L197" s="34" t="str">
        <f aca="false">IF($A197="","",IF($K197="Sábado",Parâmetros!$C$6,IF($K197="Domingo",Parâmetros!$C$7,1)))</f>
        <v/>
      </c>
      <c r="M197" s="30" t="str">
        <f aca="false">IF($A197="","",IFERROR(INDEX(Ordens!$I$3:$I$42,MATCH($A197,Ordens!$A$3:$A$42,0)),Parâmetros!$C$5))</f>
        <v/>
      </c>
      <c r="N197" s="30" t="str">
        <f aca="false">IF($A197="","",$J197*$L197*$M197)</f>
        <v/>
      </c>
    </row>
    <row r="198" customFormat="false" ht="18" hidden="false" customHeight="true" outlineLevel="0" collapsed="false">
      <c r="A198" s="25"/>
      <c r="B198" s="26"/>
      <c r="C198" s="26"/>
      <c r="D198" s="27"/>
      <c r="E198" s="32"/>
      <c r="F198" s="32"/>
      <c r="G198" s="33"/>
      <c r="H198" s="34" t="str">
        <f aca="false">IF($A198="","",IF($F198&lt;=$E198,0,($F198-$E198)*24))</f>
        <v/>
      </c>
      <c r="I198" s="34" t="str">
        <f aca="false">IF($A198="","",ROUND($H198*60,0)/60)</f>
        <v/>
      </c>
      <c r="J198" s="34" t="str">
        <f aca="false">IF($A198="","",$I198*$G198)</f>
        <v/>
      </c>
      <c r="K198" s="31" t="str">
        <f aca="false">IF($A198="","",IF(WEEKDAY($D198,2)=6,"Sábado",IF(WEEKDAY($D198,2)=7,"Domingo","Dia útil")))</f>
        <v/>
      </c>
      <c r="L198" s="34" t="str">
        <f aca="false">IF($A198="","",IF($K198="Sábado",Parâmetros!$C$6,IF($K198="Domingo",Parâmetros!$C$7,1)))</f>
        <v/>
      </c>
      <c r="M198" s="30" t="str">
        <f aca="false">IF($A198="","",IFERROR(INDEX(Ordens!$I$3:$I$42,MATCH($A198,Ordens!$A$3:$A$42,0)),Parâmetros!$C$5))</f>
        <v/>
      </c>
      <c r="N198" s="30" t="str">
        <f aca="false">IF($A198="","",$J198*$L198*$M198)</f>
        <v/>
      </c>
    </row>
    <row r="199" customFormat="false" ht="18" hidden="false" customHeight="true" outlineLevel="0" collapsed="false">
      <c r="A199" s="25"/>
      <c r="B199" s="26"/>
      <c r="C199" s="26"/>
      <c r="D199" s="27"/>
      <c r="E199" s="32"/>
      <c r="F199" s="32"/>
      <c r="G199" s="33"/>
      <c r="H199" s="34" t="str">
        <f aca="false">IF($A199="","",IF($F199&lt;=$E199,0,($F199-$E199)*24))</f>
        <v/>
      </c>
      <c r="I199" s="34" t="str">
        <f aca="false">IF($A199="","",ROUND($H199*60,0)/60)</f>
        <v/>
      </c>
      <c r="J199" s="34" t="str">
        <f aca="false">IF($A199="","",$I199*$G199)</f>
        <v/>
      </c>
      <c r="K199" s="31" t="str">
        <f aca="false">IF($A199="","",IF(WEEKDAY($D199,2)=6,"Sábado",IF(WEEKDAY($D199,2)=7,"Domingo","Dia útil")))</f>
        <v/>
      </c>
      <c r="L199" s="34" t="str">
        <f aca="false">IF($A199="","",IF($K199="Sábado",Parâmetros!$C$6,IF($K199="Domingo",Parâmetros!$C$7,1)))</f>
        <v/>
      </c>
      <c r="M199" s="30" t="str">
        <f aca="false">IF($A199="","",IFERROR(INDEX(Ordens!$I$3:$I$42,MATCH($A199,Ordens!$A$3:$A$42,0)),Parâmetros!$C$5))</f>
        <v/>
      </c>
      <c r="N199" s="30" t="str">
        <f aca="false">IF($A199="","",$J199*$L199*$M199)</f>
        <v/>
      </c>
    </row>
    <row r="200" customFormat="false" ht="18" hidden="false" customHeight="true" outlineLevel="0" collapsed="false">
      <c r="A200" s="25"/>
      <c r="B200" s="26"/>
      <c r="C200" s="26"/>
      <c r="D200" s="27"/>
      <c r="E200" s="32"/>
      <c r="F200" s="32"/>
      <c r="G200" s="33"/>
      <c r="H200" s="34" t="str">
        <f aca="false">IF($A200="","",IF($F200&lt;=$E200,0,($F200-$E200)*24))</f>
        <v/>
      </c>
      <c r="I200" s="34" t="str">
        <f aca="false">IF($A200="","",ROUND($H200*60,0)/60)</f>
        <v/>
      </c>
      <c r="J200" s="34" t="str">
        <f aca="false">IF($A200="","",$I200*$G200)</f>
        <v/>
      </c>
      <c r="K200" s="31" t="str">
        <f aca="false">IF($A200="","",IF(WEEKDAY($D200,2)=6,"Sábado",IF(WEEKDAY($D200,2)=7,"Domingo","Dia útil")))</f>
        <v/>
      </c>
      <c r="L200" s="34" t="str">
        <f aca="false">IF($A200="","",IF($K200="Sábado",Parâmetros!$C$6,IF($K200="Domingo",Parâmetros!$C$7,1)))</f>
        <v/>
      </c>
      <c r="M200" s="30" t="str">
        <f aca="false">IF($A200="","",IFERROR(INDEX(Ordens!$I$3:$I$42,MATCH($A200,Ordens!$A$3:$A$42,0)),Parâmetros!$C$5))</f>
        <v/>
      </c>
      <c r="N200" s="30" t="str">
        <f aca="false">IF($A200="","",$J200*$L200*$M200)</f>
        <v/>
      </c>
    </row>
    <row r="201" customFormat="false" ht="18" hidden="false" customHeight="true" outlineLevel="0" collapsed="false">
      <c r="A201" s="25"/>
      <c r="B201" s="26"/>
      <c r="C201" s="26"/>
      <c r="D201" s="27"/>
      <c r="E201" s="32"/>
      <c r="F201" s="32"/>
      <c r="G201" s="33"/>
      <c r="H201" s="34" t="str">
        <f aca="false">IF($A201="","",IF($F201&lt;=$E201,0,($F201-$E201)*24))</f>
        <v/>
      </c>
      <c r="I201" s="34" t="str">
        <f aca="false">IF($A201="","",ROUND($H201*60,0)/60)</f>
        <v/>
      </c>
      <c r="J201" s="34" t="str">
        <f aca="false">IF($A201="","",$I201*$G201)</f>
        <v/>
      </c>
      <c r="K201" s="31" t="str">
        <f aca="false">IF($A201="","",IF(WEEKDAY($D201,2)=6,"Sábado",IF(WEEKDAY($D201,2)=7,"Domingo","Dia útil")))</f>
        <v/>
      </c>
      <c r="L201" s="34" t="str">
        <f aca="false">IF($A201="","",IF($K201="Sábado",Parâmetros!$C$6,IF($K201="Domingo",Parâmetros!$C$7,1)))</f>
        <v/>
      </c>
      <c r="M201" s="30" t="str">
        <f aca="false">IF($A201="","",IFERROR(INDEX(Ordens!$I$3:$I$42,MATCH($A201,Ordens!$A$3:$A$42,0)),Parâmetros!$C$5))</f>
        <v/>
      </c>
      <c r="N201" s="30" t="str">
        <f aca="false">IF($A201="","",$J201*$L201*$M201)</f>
        <v/>
      </c>
    </row>
    <row r="202" customFormat="false" ht="18" hidden="false" customHeight="true" outlineLevel="0" collapsed="false">
      <c r="A202" s="25"/>
      <c r="B202" s="26"/>
      <c r="C202" s="26"/>
      <c r="D202" s="27"/>
      <c r="E202" s="32"/>
      <c r="F202" s="32"/>
      <c r="G202" s="33"/>
      <c r="H202" s="34" t="str">
        <f aca="false">IF($A202="","",IF($F202&lt;=$E202,0,($F202-$E202)*24))</f>
        <v/>
      </c>
      <c r="I202" s="34" t="str">
        <f aca="false">IF($A202="","",ROUND($H202*60,0)/60)</f>
        <v/>
      </c>
      <c r="J202" s="34" t="str">
        <f aca="false">IF($A202="","",$I202*$G202)</f>
        <v/>
      </c>
      <c r="K202" s="31" t="str">
        <f aca="false">IF($A202="","",IF(WEEKDAY($D202,2)=6,"Sábado",IF(WEEKDAY($D202,2)=7,"Domingo","Dia útil")))</f>
        <v/>
      </c>
      <c r="L202" s="34" t="str">
        <f aca="false">IF($A202="","",IF($K202="Sábado",Parâmetros!$C$6,IF($K202="Domingo",Parâmetros!$C$7,1)))</f>
        <v/>
      </c>
      <c r="M202" s="30" t="str">
        <f aca="false">IF($A202="","",IFERROR(INDEX(Ordens!$I$3:$I$42,MATCH($A202,Ordens!$A$3:$A$42,0)),Parâmetros!$C$5))</f>
        <v/>
      </c>
      <c r="N202" s="30" t="str">
        <f aca="false">IF($A202="","",$J202*$L202*$M202)</f>
        <v/>
      </c>
    </row>
    <row r="203" customFormat="false" ht="18" hidden="false" customHeight="true" outlineLevel="0" collapsed="false">
      <c r="A203" s="25"/>
      <c r="B203" s="26"/>
      <c r="C203" s="26"/>
      <c r="D203" s="27"/>
      <c r="E203" s="32"/>
      <c r="F203" s="32"/>
      <c r="G203" s="33"/>
      <c r="H203" s="34" t="str">
        <f aca="false">IF($A203="","",IF($F203&lt;=$E203,0,($F203-$E203)*24))</f>
        <v/>
      </c>
      <c r="I203" s="34" t="str">
        <f aca="false">IF($A203="","",ROUND($H203*60,0)/60)</f>
        <v/>
      </c>
      <c r="J203" s="34" t="str">
        <f aca="false">IF($A203="","",$I203*$G203)</f>
        <v/>
      </c>
      <c r="K203" s="31" t="str">
        <f aca="false">IF($A203="","",IF(WEEKDAY($D203,2)=6,"Sábado",IF(WEEKDAY($D203,2)=7,"Domingo","Dia útil")))</f>
        <v/>
      </c>
      <c r="L203" s="34" t="str">
        <f aca="false">IF($A203="","",IF($K203="Sábado",Parâmetros!$C$6,IF($K203="Domingo",Parâmetros!$C$7,1)))</f>
        <v/>
      </c>
      <c r="M203" s="30" t="str">
        <f aca="false">IF($A203="","",IFERROR(INDEX(Ordens!$I$3:$I$42,MATCH($A203,Ordens!$A$3:$A$42,0)),Parâmetros!$C$5))</f>
        <v/>
      </c>
      <c r="N203" s="30" t="str">
        <f aca="false">IF($A203="","",$J203*$L203*$M203)</f>
        <v/>
      </c>
    </row>
    <row r="204" customFormat="false" ht="18" hidden="false" customHeight="true" outlineLevel="0" collapsed="false">
      <c r="A204" s="25"/>
      <c r="B204" s="26"/>
      <c r="C204" s="26"/>
      <c r="D204" s="27"/>
      <c r="E204" s="32"/>
      <c r="F204" s="32"/>
      <c r="G204" s="33"/>
      <c r="H204" s="34" t="str">
        <f aca="false">IF($A204="","",IF($F204&lt;=$E204,0,($F204-$E204)*24))</f>
        <v/>
      </c>
      <c r="I204" s="34" t="str">
        <f aca="false">IF($A204="","",ROUND($H204*60,0)/60)</f>
        <v/>
      </c>
      <c r="J204" s="34" t="str">
        <f aca="false">IF($A204="","",$I204*$G204)</f>
        <v/>
      </c>
      <c r="K204" s="31" t="str">
        <f aca="false">IF($A204="","",IF(WEEKDAY($D204,2)=6,"Sábado",IF(WEEKDAY($D204,2)=7,"Domingo","Dia útil")))</f>
        <v/>
      </c>
      <c r="L204" s="34" t="str">
        <f aca="false">IF($A204="","",IF($K204="Sábado",Parâmetros!$C$6,IF($K204="Domingo",Parâmetros!$C$7,1)))</f>
        <v/>
      </c>
      <c r="M204" s="30" t="str">
        <f aca="false">IF($A204="","",IFERROR(INDEX(Ordens!$I$3:$I$42,MATCH($A204,Ordens!$A$3:$A$42,0)),Parâmetros!$C$5))</f>
        <v/>
      </c>
      <c r="N204" s="30" t="str">
        <f aca="false">IF($A204="","",$J204*$L204*$M204)</f>
        <v/>
      </c>
    </row>
    <row r="205" customFormat="false" ht="18" hidden="false" customHeight="true" outlineLevel="0" collapsed="false">
      <c r="A205" s="25"/>
      <c r="B205" s="26"/>
      <c r="C205" s="26"/>
      <c r="D205" s="27"/>
      <c r="E205" s="32"/>
      <c r="F205" s="32"/>
      <c r="G205" s="33"/>
      <c r="H205" s="34" t="str">
        <f aca="false">IF($A205="","",IF($F205&lt;=$E205,0,($F205-$E205)*24))</f>
        <v/>
      </c>
      <c r="I205" s="34" t="str">
        <f aca="false">IF($A205="","",ROUND($H205*60,0)/60)</f>
        <v/>
      </c>
      <c r="J205" s="34" t="str">
        <f aca="false">IF($A205="","",$I205*$G205)</f>
        <v/>
      </c>
      <c r="K205" s="31" t="str">
        <f aca="false">IF($A205="","",IF(WEEKDAY($D205,2)=6,"Sábado",IF(WEEKDAY($D205,2)=7,"Domingo","Dia útil")))</f>
        <v/>
      </c>
      <c r="L205" s="34" t="str">
        <f aca="false">IF($A205="","",IF($K205="Sábado",Parâmetros!$C$6,IF($K205="Domingo",Parâmetros!$C$7,1)))</f>
        <v/>
      </c>
      <c r="M205" s="30" t="str">
        <f aca="false">IF($A205="","",IFERROR(INDEX(Ordens!$I$3:$I$42,MATCH($A205,Ordens!$A$3:$A$42,0)),Parâmetros!$C$5))</f>
        <v/>
      </c>
      <c r="N205" s="30" t="str">
        <f aca="false">IF($A205="","",$J205*$L205*$M205)</f>
        <v/>
      </c>
    </row>
    <row r="206" customFormat="false" ht="18" hidden="false" customHeight="true" outlineLevel="0" collapsed="false">
      <c r="A206" s="25"/>
      <c r="B206" s="26"/>
      <c r="C206" s="26"/>
      <c r="D206" s="27"/>
      <c r="E206" s="32"/>
      <c r="F206" s="32"/>
      <c r="G206" s="33"/>
      <c r="H206" s="34" t="str">
        <f aca="false">IF($A206="","",IF($F206&lt;=$E206,0,($F206-$E206)*24))</f>
        <v/>
      </c>
      <c r="I206" s="34" t="str">
        <f aca="false">IF($A206="","",ROUND($H206*60,0)/60)</f>
        <v/>
      </c>
      <c r="J206" s="34" t="str">
        <f aca="false">IF($A206="","",$I206*$G206)</f>
        <v/>
      </c>
      <c r="K206" s="31" t="str">
        <f aca="false">IF($A206="","",IF(WEEKDAY($D206,2)=6,"Sábado",IF(WEEKDAY($D206,2)=7,"Domingo","Dia útil")))</f>
        <v/>
      </c>
      <c r="L206" s="34" t="str">
        <f aca="false">IF($A206="","",IF($K206="Sábado",Parâmetros!$C$6,IF($K206="Domingo",Parâmetros!$C$7,1)))</f>
        <v/>
      </c>
      <c r="M206" s="30" t="str">
        <f aca="false">IF($A206="","",IFERROR(INDEX(Ordens!$I$3:$I$42,MATCH($A206,Ordens!$A$3:$A$42,0)),Parâmetros!$C$5))</f>
        <v/>
      </c>
      <c r="N206" s="30" t="str">
        <f aca="false">IF($A206="","",$J206*$L206*$M206)</f>
        <v/>
      </c>
    </row>
    <row r="207" customFormat="false" ht="18" hidden="false" customHeight="true" outlineLevel="0" collapsed="false">
      <c r="A207" s="25"/>
      <c r="B207" s="26"/>
      <c r="C207" s="26"/>
      <c r="D207" s="27"/>
      <c r="E207" s="32"/>
      <c r="F207" s="32"/>
      <c r="G207" s="33"/>
      <c r="H207" s="34" t="str">
        <f aca="false">IF($A207="","",IF($F207&lt;=$E207,0,($F207-$E207)*24))</f>
        <v/>
      </c>
      <c r="I207" s="34" t="str">
        <f aca="false">IF($A207="","",ROUND($H207*60,0)/60)</f>
        <v/>
      </c>
      <c r="J207" s="34" t="str">
        <f aca="false">IF($A207="","",$I207*$G207)</f>
        <v/>
      </c>
      <c r="K207" s="31" t="str">
        <f aca="false">IF($A207="","",IF(WEEKDAY($D207,2)=6,"Sábado",IF(WEEKDAY($D207,2)=7,"Domingo","Dia útil")))</f>
        <v/>
      </c>
      <c r="L207" s="34" t="str">
        <f aca="false">IF($A207="","",IF($K207="Sábado",Parâmetros!$C$6,IF($K207="Domingo",Parâmetros!$C$7,1)))</f>
        <v/>
      </c>
      <c r="M207" s="30" t="str">
        <f aca="false">IF($A207="","",IFERROR(INDEX(Ordens!$I$3:$I$42,MATCH($A207,Ordens!$A$3:$A$42,0)),Parâmetros!$C$5))</f>
        <v/>
      </c>
      <c r="N207" s="30" t="str">
        <f aca="false">IF($A207="","",$J207*$L207*$M207)</f>
        <v/>
      </c>
    </row>
    <row r="208" customFormat="false" ht="18" hidden="false" customHeight="true" outlineLevel="0" collapsed="false">
      <c r="A208" s="25"/>
      <c r="B208" s="26"/>
      <c r="C208" s="26"/>
      <c r="D208" s="27"/>
      <c r="E208" s="32"/>
      <c r="F208" s="32"/>
      <c r="G208" s="33"/>
      <c r="H208" s="34" t="str">
        <f aca="false">IF($A208="","",IF($F208&lt;=$E208,0,($F208-$E208)*24))</f>
        <v/>
      </c>
      <c r="I208" s="34" t="str">
        <f aca="false">IF($A208="","",ROUND($H208*60,0)/60)</f>
        <v/>
      </c>
      <c r="J208" s="34" t="str">
        <f aca="false">IF($A208="","",$I208*$G208)</f>
        <v/>
      </c>
      <c r="K208" s="31" t="str">
        <f aca="false">IF($A208="","",IF(WEEKDAY($D208,2)=6,"Sábado",IF(WEEKDAY($D208,2)=7,"Domingo","Dia útil")))</f>
        <v/>
      </c>
      <c r="L208" s="34" t="str">
        <f aca="false">IF($A208="","",IF($K208="Sábado",Parâmetros!$C$6,IF($K208="Domingo",Parâmetros!$C$7,1)))</f>
        <v/>
      </c>
      <c r="M208" s="30" t="str">
        <f aca="false">IF($A208="","",IFERROR(INDEX(Ordens!$I$3:$I$42,MATCH($A208,Ordens!$A$3:$A$42,0)),Parâmetros!$C$5))</f>
        <v/>
      </c>
      <c r="N208" s="30" t="str">
        <f aca="false">IF($A208="","",$J208*$L208*$M208)</f>
        <v/>
      </c>
    </row>
    <row r="209" customFormat="false" ht="18" hidden="false" customHeight="true" outlineLevel="0" collapsed="false">
      <c r="A209" s="25"/>
      <c r="B209" s="26"/>
      <c r="C209" s="26"/>
      <c r="D209" s="27"/>
      <c r="E209" s="32"/>
      <c r="F209" s="32"/>
      <c r="G209" s="33"/>
      <c r="H209" s="34" t="str">
        <f aca="false">IF($A209="","",IF($F209&lt;=$E209,0,($F209-$E209)*24))</f>
        <v/>
      </c>
      <c r="I209" s="34" t="str">
        <f aca="false">IF($A209="","",ROUND($H209*60,0)/60)</f>
        <v/>
      </c>
      <c r="J209" s="34" t="str">
        <f aca="false">IF($A209="","",$I209*$G209)</f>
        <v/>
      </c>
      <c r="K209" s="31" t="str">
        <f aca="false">IF($A209="","",IF(WEEKDAY($D209,2)=6,"Sábado",IF(WEEKDAY($D209,2)=7,"Domingo","Dia útil")))</f>
        <v/>
      </c>
      <c r="L209" s="34" t="str">
        <f aca="false">IF($A209="","",IF($K209="Sábado",Parâmetros!$C$6,IF($K209="Domingo",Parâmetros!$C$7,1)))</f>
        <v/>
      </c>
      <c r="M209" s="30" t="str">
        <f aca="false">IF($A209="","",IFERROR(INDEX(Ordens!$I$3:$I$42,MATCH($A209,Ordens!$A$3:$A$42,0)),Parâmetros!$C$5))</f>
        <v/>
      </c>
      <c r="N209" s="30" t="str">
        <f aca="false">IF($A209="","",$J209*$L209*$M209)</f>
        <v/>
      </c>
    </row>
    <row r="210" customFormat="false" ht="18" hidden="false" customHeight="true" outlineLevel="0" collapsed="false">
      <c r="A210" s="25"/>
      <c r="B210" s="26"/>
      <c r="C210" s="26"/>
      <c r="D210" s="27"/>
      <c r="E210" s="32"/>
      <c r="F210" s="32"/>
      <c r="G210" s="33"/>
      <c r="H210" s="34" t="str">
        <f aca="false">IF($A210="","",IF($F210&lt;=$E210,0,($F210-$E210)*24))</f>
        <v/>
      </c>
      <c r="I210" s="34" t="str">
        <f aca="false">IF($A210="","",ROUND($H210*60,0)/60)</f>
        <v/>
      </c>
      <c r="J210" s="34" t="str">
        <f aca="false">IF($A210="","",$I210*$G210)</f>
        <v/>
      </c>
      <c r="K210" s="31" t="str">
        <f aca="false">IF($A210="","",IF(WEEKDAY($D210,2)=6,"Sábado",IF(WEEKDAY($D210,2)=7,"Domingo","Dia útil")))</f>
        <v/>
      </c>
      <c r="L210" s="34" t="str">
        <f aca="false">IF($A210="","",IF($K210="Sábado",Parâmetros!$C$6,IF($K210="Domingo",Parâmetros!$C$7,1)))</f>
        <v/>
      </c>
      <c r="M210" s="30" t="str">
        <f aca="false">IF($A210="","",IFERROR(INDEX(Ordens!$I$3:$I$42,MATCH($A210,Ordens!$A$3:$A$42,0)),Parâmetros!$C$5))</f>
        <v/>
      </c>
      <c r="N210" s="30" t="str">
        <f aca="false">IF($A210="","",$J210*$L210*$M210)</f>
        <v/>
      </c>
    </row>
    <row r="211" customFormat="false" ht="18" hidden="false" customHeight="true" outlineLevel="0" collapsed="false">
      <c r="A211" s="25"/>
      <c r="B211" s="26"/>
      <c r="C211" s="26"/>
      <c r="D211" s="27"/>
      <c r="E211" s="32"/>
      <c r="F211" s="32"/>
      <c r="G211" s="33"/>
      <c r="H211" s="34" t="str">
        <f aca="false">IF($A211="","",IF($F211&lt;=$E211,0,($F211-$E211)*24))</f>
        <v/>
      </c>
      <c r="I211" s="34" t="str">
        <f aca="false">IF($A211="","",ROUND($H211*60,0)/60)</f>
        <v/>
      </c>
      <c r="J211" s="34" t="str">
        <f aca="false">IF($A211="","",$I211*$G211)</f>
        <v/>
      </c>
      <c r="K211" s="31" t="str">
        <f aca="false">IF($A211="","",IF(WEEKDAY($D211,2)=6,"Sábado",IF(WEEKDAY($D211,2)=7,"Domingo","Dia útil")))</f>
        <v/>
      </c>
      <c r="L211" s="34" t="str">
        <f aca="false">IF($A211="","",IF($K211="Sábado",Parâmetros!$C$6,IF($K211="Domingo",Parâmetros!$C$7,1)))</f>
        <v/>
      </c>
      <c r="M211" s="30" t="str">
        <f aca="false">IF($A211="","",IFERROR(INDEX(Ordens!$I$3:$I$42,MATCH($A211,Ordens!$A$3:$A$42,0)),Parâmetros!$C$5))</f>
        <v/>
      </c>
      <c r="N211" s="30" t="str">
        <f aca="false">IF($A211="","",$J211*$L211*$M211)</f>
        <v/>
      </c>
    </row>
    <row r="212" customFormat="false" ht="18" hidden="false" customHeight="true" outlineLevel="0" collapsed="false">
      <c r="A212" s="25"/>
      <c r="B212" s="26"/>
      <c r="C212" s="26"/>
      <c r="D212" s="27"/>
      <c r="E212" s="32"/>
      <c r="F212" s="32"/>
      <c r="G212" s="33"/>
      <c r="H212" s="34" t="str">
        <f aca="false">IF($A212="","",IF($F212&lt;=$E212,0,($F212-$E212)*24))</f>
        <v/>
      </c>
      <c r="I212" s="34" t="str">
        <f aca="false">IF($A212="","",ROUND($H212*60,0)/60)</f>
        <v/>
      </c>
      <c r="J212" s="34" t="str">
        <f aca="false">IF($A212="","",$I212*$G212)</f>
        <v/>
      </c>
      <c r="K212" s="31" t="str">
        <f aca="false">IF($A212="","",IF(WEEKDAY($D212,2)=6,"Sábado",IF(WEEKDAY($D212,2)=7,"Domingo","Dia útil")))</f>
        <v/>
      </c>
      <c r="L212" s="34" t="str">
        <f aca="false">IF($A212="","",IF($K212="Sábado",Parâmetros!$C$6,IF($K212="Domingo",Parâmetros!$C$7,1)))</f>
        <v/>
      </c>
      <c r="M212" s="30" t="str">
        <f aca="false">IF($A212="","",IFERROR(INDEX(Ordens!$I$3:$I$42,MATCH($A212,Ordens!$A$3:$A$42,0)),Parâmetros!$C$5))</f>
        <v/>
      </c>
      <c r="N212" s="30" t="str">
        <f aca="false">IF($A212="","",$J212*$L212*$M212)</f>
        <v/>
      </c>
    </row>
    <row r="213" customFormat="false" ht="18" hidden="false" customHeight="true" outlineLevel="0" collapsed="false">
      <c r="A213" s="25"/>
      <c r="B213" s="26"/>
      <c r="C213" s="26"/>
      <c r="D213" s="27"/>
      <c r="E213" s="32"/>
      <c r="F213" s="32"/>
      <c r="G213" s="33"/>
      <c r="H213" s="34" t="str">
        <f aca="false">IF($A213="","",IF($F213&lt;=$E213,0,($F213-$E213)*24))</f>
        <v/>
      </c>
      <c r="I213" s="34" t="str">
        <f aca="false">IF($A213="","",ROUND($H213*60,0)/60)</f>
        <v/>
      </c>
      <c r="J213" s="34" t="str">
        <f aca="false">IF($A213="","",$I213*$G213)</f>
        <v/>
      </c>
      <c r="K213" s="31" t="str">
        <f aca="false">IF($A213="","",IF(WEEKDAY($D213,2)=6,"Sábado",IF(WEEKDAY($D213,2)=7,"Domingo","Dia útil")))</f>
        <v/>
      </c>
      <c r="L213" s="34" t="str">
        <f aca="false">IF($A213="","",IF($K213="Sábado",Parâmetros!$C$6,IF($K213="Domingo",Parâmetros!$C$7,1)))</f>
        <v/>
      </c>
      <c r="M213" s="30" t="str">
        <f aca="false">IF($A213="","",IFERROR(INDEX(Ordens!$I$3:$I$42,MATCH($A213,Ordens!$A$3:$A$42,0)),Parâmetros!$C$5))</f>
        <v/>
      </c>
      <c r="N213" s="30" t="str">
        <f aca="false">IF($A213="","",$J213*$L213*$M213)</f>
        <v/>
      </c>
    </row>
    <row r="214" customFormat="false" ht="18" hidden="false" customHeight="true" outlineLevel="0" collapsed="false">
      <c r="A214" s="25"/>
      <c r="B214" s="26"/>
      <c r="C214" s="26"/>
      <c r="D214" s="27"/>
      <c r="E214" s="32"/>
      <c r="F214" s="32"/>
      <c r="G214" s="33"/>
      <c r="H214" s="34" t="str">
        <f aca="false">IF($A214="","",IF($F214&lt;=$E214,0,($F214-$E214)*24))</f>
        <v/>
      </c>
      <c r="I214" s="34" t="str">
        <f aca="false">IF($A214="","",ROUND($H214*60,0)/60)</f>
        <v/>
      </c>
      <c r="J214" s="34" t="str">
        <f aca="false">IF($A214="","",$I214*$G214)</f>
        <v/>
      </c>
      <c r="K214" s="31" t="str">
        <f aca="false">IF($A214="","",IF(WEEKDAY($D214,2)=6,"Sábado",IF(WEEKDAY($D214,2)=7,"Domingo","Dia útil")))</f>
        <v/>
      </c>
      <c r="L214" s="34" t="str">
        <f aca="false">IF($A214="","",IF($K214="Sábado",Parâmetros!$C$6,IF($K214="Domingo",Parâmetros!$C$7,1)))</f>
        <v/>
      </c>
      <c r="M214" s="30" t="str">
        <f aca="false">IF($A214="","",IFERROR(INDEX(Ordens!$I$3:$I$42,MATCH($A214,Ordens!$A$3:$A$42,0)),Parâmetros!$C$5))</f>
        <v/>
      </c>
      <c r="N214" s="30" t="str">
        <f aca="false">IF($A214="","",$J214*$L214*$M214)</f>
        <v/>
      </c>
    </row>
    <row r="215" customFormat="false" ht="18" hidden="false" customHeight="true" outlineLevel="0" collapsed="false">
      <c r="A215" s="25"/>
      <c r="B215" s="26"/>
      <c r="C215" s="26"/>
      <c r="D215" s="27"/>
      <c r="E215" s="32"/>
      <c r="F215" s="32"/>
      <c r="G215" s="33"/>
      <c r="H215" s="34" t="str">
        <f aca="false">IF($A215="","",IF($F215&lt;=$E215,0,($F215-$E215)*24))</f>
        <v/>
      </c>
      <c r="I215" s="34" t="str">
        <f aca="false">IF($A215="","",ROUND($H215*60,0)/60)</f>
        <v/>
      </c>
      <c r="J215" s="34" t="str">
        <f aca="false">IF($A215="","",$I215*$G215)</f>
        <v/>
      </c>
      <c r="K215" s="31" t="str">
        <f aca="false">IF($A215="","",IF(WEEKDAY($D215,2)=6,"Sábado",IF(WEEKDAY($D215,2)=7,"Domingo","Dia útil")))</f>
        <v/>
      </c>
      <c r="L215" s="34" t="str">
        <f aca="false">IF($A215="","",IF($K215="Sábado",Parâmetros!$C$6,IF($K215="Domingo",Parâmetros!$C$7,1)))</f>
        <v/>
      </c>
      <c r="M215" s="30" t="str">
        <f aca="false">IF($A215="","",IFERROR(INDEX(Ordens!$I$3:$I$42,MATCH($A215,Ordens!$A$3:$A$42,0)),Parâmetros!$C$5))</f>
        <v/>
      </c>
      <c r="N215" s="30" t="str">
        <f aca="false">IF($A215="","",$J215*$L215*$M215)</f>
        <v/>
      </c>
    </row>
    <row r="216" customFormat="false" ht="18" hidden="false" customHeight="true" outlineLevel="0" collapsed="false">
      <c r="A216" s="25"/>
      <c r="B216" s="26"/>
      <c r="C216" s="26"/>
      <c r="D216" s="27"/>
      <c r="E216" s="32"/>
      <c r="F216" s="32"/>
      <c r="G216" s="33"/>
      <c r="H216" s="34" t="str">
        <f aca="false">IF($A216="","",IF($F216&lt;=$E216,0,($F216-$E216)*24))</f>
        <v/>
      </c>
      <c r="I216" s="34" t="str">
        <f aca="false">IF($A216="","",ROUND($H216*60,0)/60)</f>
        <v/>
      </c>
      <c r="J216" s="34" t="str">
        <f aca="false">IF($A216="","",$I216*$G216)</f>
        <v/>
      </c>
      <c r="K216" s="31" t="str">
        <f aca="false">IF($A216="","",IF(WEEKDAY($D216,2)=6,"Sábado",IF(WEEKDAY($D216,2)=7,"Domingo","Dia útil")))</f>
        <v/>
      </c>
      <c r="L216" s="34" t="str">
        <f aca="false">IF($A216="","",IF($K216="Sábado",Parâmetros!$C$6,IF($K216="Domingo",Parâmetros!$C$7,1)))</f>
        <v/>
      </c>
      <c r="M216" s="30" t="str">
        <f aca="false">IF($A216="","",IFERROR(INDEX(Ordens!$I$3:$I$42,MATCH($A216,Ordens!$A$3:$A$42,0)),Parâmetros!$C$5))</f>
        <v/>
      </c>
      <c r="N216" s="30" t="str">
        <f aca="false">IF($A216="","",$J216*$L216*$M216)</f>
        <v/>
      </c>
    </row>
    <row r="217" customFormat="false" ht="18" hidden="false" customHeight="true" outlineLevel="0" collapsed="false">
      <c r="A217" s="25"/>
      <c r="B217" s="26"/>
      <c r="C217" s="26"/>
      <c r="D217" s="27"/>
      <c r="E217" s="32"/>
      <c r="F217" s="32"/>
      <c r="G217" s="33"/>
      <c r="H217" s="34" t="str">
        <f aca="false">IF($A217="","",IF($F217&lt;=$E217,0,($F217-$E217)*24))</f>
        <v/>
      </c>
      <c r="I217" s="34" t="str">
        <f aca="false">IF($A217="","",ROUND($H217*60,0)/60)</f>
        <v/>
      </c>
      <c r="J217" s="34" t="str">
        <f aca="false">IF($A217="","",$I217*$G217)</f>
        <v/>
      </c>
      <c r="K217" s="31" t="str">
        <f aca="false">IF($A217="","",IF(WEEKDAY($D217,2)=6,"Sábado",IF(WEEKDAY($D217,2)=7,"Domingo","Dia útil")))</f>
        <v/>
      </c>
      <c r="L217" s="34" t="str">
        <f aca="false">IF($A217="","",IF($K217="Sábado",Parâmetros!$C$6,IF($K217="Domingo",Parâmetros!$C$7,1)))</f>
        <v/>
      </c>
      <c r="M217" s="30" t="str">
        <f aca="false">IF($A217="","",IFERROR(INDEX(Ordens!$I$3:$I$42,MATCH($A217,Ordens!$A$3:$A$42,0)),Parâmetros!$C$5))</f>
        <v/>
      </c>
      <c r="N217" s="30" t="str">
        <f aca="false">IF($A217="","",$J217*$L217*$M217)</f>
        <v/>
      </c>
    </row>
    <row r="218" customFormat="false" ht="18" hidden="false" customHeight="true" outlineLevel="0" collapsed="false">
      <c r="A218" s="25"/>
      <c r="B218" s="26"/>
      <c r="C218" s="26"/>
      <c r="D218" s="27"/>
      <c r="E218" s="32"/>
      <c r="F218" s="32"/>
      <c r="G218" s="33"/>
      <c r="H218" s="34" t="str">
        <f aca="false">IF($A218="","",IF($F218&lt;=$E218,0,($F218-$E218)*24))</f>
        <v/>
      </c>
      <c r="I218" s="34" t="str">
        <f aca="false">IF($A218="","",ROUND($H218*60,0)/60)</f>
        <v/>
      </c>
      <c r="J218" s="34" t="str">
        <f aca="false">IF($A218="","",$I218*$G218)</f>
        <v/>
      </c>
      <c r="K218" s="31" t="str">
        <f aca="false">IF($A218="","",IF(WEEKDAY($D218,2)=6,"Sábado",IF(WEEKDAY($D218,2)=7,"Domingo","Dia útil")))</f>
        <v/>
      </c>
      <c r="L218" s="34" t="str">
        <f aca="false">IF($A218="","",IF($K218="Sábado",Parâmetros!$C$6,IF($K218="Domingo",Parâmetros!$C$7,1)))</f>
        <v/>
      </c>
      <c r="M218" s="30" t="str">
        <f aca="false">IF($A218="","",IFERROR(INDEX(Ordens!$I$3:$I$42,MATCH($A218,Ordens!$A$3:$A$42,0)),Parâmetros!$C$5))</f>
        <v/>
      </c>
      <c r="N218" s="30" t="str">
        <f aca="false">IF($A218="","",$J218*$L218*$M218)</f>
        <v/>
      </c>
    </row>
    <row r="219" customFormat="false" ht="18" hidden="false" customHeight="true" outlineLevel="0" collapsed="false">
      <c r="A219" s="25"/>
      <c r="B219" s="26"/>
      <c r="C219" s="26"/>
      <c r="D219" s="27"/>
      <c r="E219" s="32"/>
      <c r="F219" s="32"/>
      <c r="G219" s="33"/>
      <c r="H219" s="34" t="str">
        <f aca="false">IF($A219="","",IF($F219&lt;=$E219,0,($F219-$E219)*24))</f>
        <v/>
      </c>
      <c r="I219" s="34" t="str">
        <f aca="false">IF($A219="","",ROUND($H219*60,0)/60)</f>
        <v/>
      </c>
      <c r="J219" s="34" t="str">
        <f aca="false">IF($A219="","",$I219*$G219)</f>
        <v/>
      </c>
      <c r="K219" s="31" t="str">
        <f aca="false">IF($A219="","",IF(WEEKDAY($D219,2)=6,"Sábado",IF(WEEKDAY($D219,2)=7,"Domingo","Dia útil")))</f>
        <v/>
      </c>
      <c r="L219" s="34" t="str">
        <f aca="false">IF($A219="","",IF($K219="Sábado",Parâmetros!$C$6,IF($K219="Domingo",Parâmetros!$C$7,1)))</f>
        <v/>
      </c>
      <c r="M219" s="30" t="str">
        <f aca="false">IF($A219="","",IFERROR(INDEX(Ordens!$I$3:$I$42,MATCH($A219,Ordens!$A$3:$A$42,0)),Parâmetros!$C$5))</f>
        <v/>
      </c>
      <c r="N219" s="30" t="str">
        <f aca="false">IF($A219="","",$J219*$L219*$M219)</f>
        <v/>
      </c>
    </row>
    <row r="220" customFormat="false" ht="18" hidden="false" customHeight="true" outlineLevel="0" collapsed="false">
      <c r="A220" s="25"/>
      <c r="B220" s="26"/>
      <c r="C220" s="26"/>
      <c r="D220" s="27"/>
      <c r="E220" s="32"/>
      <c r="F220" s="32"/>
      <c r="G220" s="33"/>
      <c r="H220" s="34" t="str">
        <f aca="false">IF($A220="","",IF($F220&lt;=$E220,0,($F220-$E220)*24))</f>
        <v/>
      </c>
      <c r="I220" s="34" t="str">
        <f aca="false">IF($A220="","",ROUND($H220*60,0)/60)</f>
        <v/>
      </c>
      <c r="J220" s="34" t="str">
        <f aca="false">IF($A220="","",$I220*$G220)</f>
        <v/>
      </c>
      <c r="K220" s="31" t="str">
        <f aca="false">IF($A220="","",IF(WEEKDAY($D220,2)=6,"Sábado",IF(WEEKDAY($D220,2)=7,"Domingo","Dia útil")))</f>
        <v/>
      </c>
      <c r="L220" s="34" t="str">
        <f aca="false">IF($A220="","",IF($K220="Sábado",Parâmetros!$C$6,IF($K220="Domingo",Parâmetros!$C$7,1)))</f>
        <v/>
      </c>
      <c r="M220" s="30" t="str">
        <f aca="false">IF($A220="","",IFERROR(INDEX(Ordens!$I$3:$I$42,MATCH($A220,Ordens!$A$3:$A$42,0)),Parâmetros!$C$5))</f>
        <v/>
      </c>
      <c r="N220" s="30" t="str">
        <f aca="false">IF($A220="","",$J220*$L220*$M220)</f>
        <v/>
      </c>
    </row>
    <row r="221" customFormat="false" ht="18" hidden="false" customHeight="true" outlineLevel="0" collapsed="false">
      <c r="A221" s="25"/>
      <c r="B221" s="26"/>
      <c r="C221" s="26"/>
      <c r="D221" s="27"/>
      <c r="E221" s="32"/>
      <c r="F221" s="32"/>
      <c r="G221" s="33"/>
      <c r="H221" s="34" t="str">
        <f aca="false">IF($A221="","",IF($F221&lt;=$E221,0,($F221-$E221)*24))</f>
        <v/>
      </c>
      <c r="I221" s="34" t="str">
        <f aca="false">IF($A221="","",ROUND($H221*60,0)/60)</f>
        <v/>
      </c>
      <c r="J221" s="34" t="str">
        <f aca="false">IF($A221="","",$I221*$G221)</f>
        <v/>
      </c>
      <c r="K221" s="31" t="str">
        <f aca="false">IF($A221="","",IF(WEEKDAY($D221,2)=6,"Sábado",IF(WEEKDAY($D221,2)=7,"Domingo","Dia útil")))</f>
        <v/>
      </c>
      <c r="L221" s="34" t="str">
        <f aca="false">IF($A221="","",IF($K221="Sábado",Parâmetros!$C$6,IF($K221="Domingo",Parâmetros!$C$7,1)))</f>
        <v/>
      </c>
      <c r="M221" s="30" t="str">
        <f aca="false">IF($A221="","",IFERROR(INDEX(Ordens!$I$3:$I$42,MATCH($A221,Ordens!$A$3:$A$42,0)),Parâmetros!$C$5))</f>
        <v/>
      </c>
      <c r="N221" s="30" t="str">
        <f aca="false">IF($A221="","",$J221*$L221*$M221)</f>
        <v/>
      </c>
    </row>
    <row r="222" customFormat="false" ht="18" hidden="false" customHeight="true" outlineLevel="0" collapsed="false">
      <c r="A222" s="25"/>
      <c r="B222" s="26"/>
      <c r="C222" s="26"/>
      <c r="D222" s="27"/>
      <c r="E222" s="32"/>
      <c r="F222" s="32"/>
      <c r="G222" s="33"/>
      <c r="H222" s="34" t="str">
        <f aca="false">IF($A222="","",IF($F222&lt;=$E222,0,($F222-$E222)*24))</f>
        <v/>
      </c>
      <c r="I222" s="34" t="str">
        <f aca="false">IF($A222="","",ROUND($H222*60,0)/60)</f>
        <v/>
      </c>
      <c r="J222" s="34" t="str">
        <f aca="false">IF($A222="","",$I222*$G222)</f>
        <v/>
      </c>
      <c r="K222" s="31" t="str">
        <f aca="false">IF($A222="","",IF(WEEKDAY($D222,2)=6,"Sábado",IF(WEEKDAY($D222,2)=7,"Domingo","Dia útil")))</f>
        <v/>
      </c>
      <c r="L222" s="34" t="str">
        <f aca="false">IF($A222="","",IF($K222="Sábado",Parâmetros!$C$6,IF($K222="Domingo",Parâmetros!$C$7,1)))</f>
        <v/>
      </c>
      <c r="M222" s="30" t="str">
        <f aca="false">IF($A222="","",IFERROR(INDEX(Ordens!$I$3:$I$42,MATCH($A222,Ordens!$A$3:$A$42,0)),Parâmetros!$C$5))</f>
        <v/>
      </c>
      <c r="N222" s="30" t="str">
        <f aca="false">IF($A222="","",$J222*$L222*$M222)</f>
        <v/>
      </c>
    </row>
    <row r="223" customFormat="false" ht="18" hidden="false" customHeight="true" outlineLevel="0" collapsed="false">
      <c r="A223" s="25"/>
      <c r="B223" s="26"/>
      <c r="C223" s="26"/>
      <c r="D223" s="27"/>
      <c r="E223" s="32"/>
      <c r="F223" s="32"/>
      <c r="G223" s="33"/>
      <c r="H223" s="34" t="str">
        <f aca="false">IF($A223="","",IF($F223&lt;=$E223,0,($F223-$E223)*24))</f>
        <v/>
      </c>
      <c r="I223" s="34" t="str">
        <f aca="false">IF($A223="","",ROUND($H223*60,0)/60)</f>
        <v/>
      </c>
      <c r="J223" s="34" t="str">
        <f aca="false">IF($A223="","",$I223*$G223)</f>
        <v/>
      </c>
      <c r="K223" s="31" t="str">
        <f aca="false">IF($A223="","",IF(WEEKDAY($D223,2)=6,"Sábado",IF(WEEKDAY($D223,2)=7,"Domingo","Dia útil")))</f>
        <v/>
      </c>
      <c r="L223" s="34" t="str">
        <f aca="false">IF($A223="","",IF($K223="Sábado",Parâmetros!$C$6,IF($K223="Domingo",Parâmetros!$C$7,1)))</f>
        <v/>
      </c>
      <c r="M223" s="30" t="str">
        <f aca="false">IF($A223="","",IFERROR(INDEX(Ordens!$I$3:$I$42,MATCH($A223,Ordens!$A$3:$A$42,0)),Parâmetros!$C$5))</f>
        <v/>
      </c>
      <c r="N223" s="30" t="str">
        <f aca="false">IF($A223="","",$J223*$L223*$M223)</f>
        <v/>
      </c>
    </row>
    <row r="224" customFormat="false" ht="18" hidden="false" customHeight="true" outlineLevel="0" collapsed="false">
      <c r="A224" s="25"/>
      <c r="B224" s="26"/>
      <c r="C224" s="26"/>
      <c r="D224" s="27"/>
      <c r="E224" s="32"/>
      <c r="F224" s="32"/>
      <c r="G224" s="33"/>
      <c r="H224" s="34" t="str">
        <f aca="false">IF($A224="","",IF($F224&lt;=$E224,0,($F224-$E224)*24))</f>
        <v/>
      </c>
      <c r="I224" s="34" t="str">
        <f aca="false">IF($A224="","",ROUND($H224*60,0)/60)</f>
        <v/>
      </c>
      <c r="J224" s="34" t="str">
        <f aca="false">IF($A224="","",$I224*$G224)</f>
        <v/>
      </c>
      <c r="K224" s="31" t="str">
        <f aca="false">IF($A224="","",IF(WEEKDAY($D224,2)=6,"Sábado",IF(WEEKDAY($D224,2)=7,"Domingo","Dia útil")))</f>
        <v/>
      </c>
      <c r="L224" s="34" t="str">
        <f aca="false">IF($A224="","",IF($K224="Sábado",Parâmetros!$C$6,IF($K224="Domingo",Parâmetros!$C$7,1)))</f>
        <v/>
      </c>
      <c r="M224" s="30" t="str">
        <f aca="false">IF($A224="","",IFERROR(INDEX(Ordens!$I$3:$I$42,MATCH($A224,Ordens!$A$3:$A$42,0)),Parâmetros!$C$5))</f>
        <v/>
      </c>
      <c r="N224" s="30" t="str">
        <f aca="false">IF($A224="","",$J224*$L224*$M224)</f>
        <v/>
      </c>
    </row>
    <row r="225" customFormat="false" ht="18" hidden="false" customHeight="true" outlineLevel="0" collapsed="false">
      <c r="A225" s="25"/>
      <c r="B225" s="26"/>
      <c r="C225" s="26"/>
      <c r="D225" s="27"/>
      <c r="E225" s="32"/>
      <c r="F225" s="32"/>
      <c r="G225" s="33"/>
      <c r="H225" s="34" t="str">
        <f aca="false">IF($A225="","",IF($F225&lt;=$E225,0,($F225-$E225)*24))</f>
        <v/>
      </c>
      <c r="I225" s="34" t="str">
        <f aca="false">IF($A225="","",ROUND($H225*60,0)/60)</f>
        <v/>
      </c>
      <c r="J225" s="34" t="str">
        <f aca="false">IF($A225="","",$I225*$G225)</f>
        <v/>
      </c>
      <c r="K225" s="31" t="str">
        <f aca="false">IF($A225="","",IF(WEEKDAY($D225,2)=6,"Sábado",IF(WEEKDAY($D225,2)=7,"Domingo","Dia útil")))</f>
        <v/>
      </c>
      <c r="L225" s="34" t="str">
        <f aca="false">IF($A225="","",IF($K225="Sábado",Parâmetros!$C$6,IF($K225="Domingo",Parâmetros!$C$7,1)))</f>
        <v/>
      </c>
      <c r="M225" s="30" t="str">
        <f aca="false">IF($A225="","",IFERROR(INDEX(Ordens!$I$3:$I$42,MATCH($A225,Ordens!$A$3:$A$42,0)),Parâmetros!$C$5))</f>
        <v/>
      </c>
      <c r="N225" s="30" t="str">
        <f aca="false">IF($A225="","",$J225*$L225*$M225)</f>
        <v/>
      </c>
    </row>
    <row r="226" customFormat="false" ht="18" hidden="false" customHeight="true" outlineLevel="0" collapsed="false">
      <c r="A226" s="25"/>
      <c r="B226" s="26"/>
      <c r="C226" s="26"/>
      <c r="D226" s="27"/>
      <c r="E226" s="32"/>
      <c r="F226" s="32"/>
      <c r="G226" s="33"/>
      <c r="H226" s="34" t="str">
        <f aca="false">IF($A226="","",IF($F226&lt;=$E226,0,($F226-$E226)*24))</f>
        <v/>
      </c>
      <c r="I226" s="34" t="str">
        <f aca="false">IF($A226="","",ROUND($H226*60,0)/60)</f>
        <v/>
      </c>
      <c r="J226" s="34" t="str">
        <f aca="false">IF($A226="","",$I226*$G226)</f>
        <v/>
      </c>
      <c r="K226" s="31" t="str">
        <f aca="false">IF($A226="","",IF(WEEKDAY($D226,2)=6,"Sábado",IF(WEEKDAY($D226,2)=7,"Domingo","Dia útil")))</f>
        <v/>
      </c>
      <c r="L226" s="34" t="str">
        <f aca="false">IF($A226="","",IF($K226="Sábado",Parâmetros!$C$6,IF($K226="Domingo",Parâmetros!$C$7,1)))</f>
        <v/>
      </c>
      <c r="M226" s="30" t="str">
        <f aca="false">IF($A226="","",IFERROR(INDEX(Ordens!$I$3:$I$42,MATCH($A226,Ordens!$A$3:$A$42,0)),Parâmetros!$C$5))</f>
        <v/>
      </c>
      <c r="N226" s="30" t="str">
        <f aca="false">IF($A226="","",$J226*$L226*$M226)</f>
        <v/>
      </c>
    </row>
    <row r="227" customFormat="false" ht="18" hidden="false" customHeight="true" outlineLevel="0" collapsed="false">
      <c r="A227" s="25"/>
      <c r="B227" s="26"/>
      <c r="C227" s="26"/>
      <c r="D227" s="27"/>
      <c r="E227" s="32"/>
      <c r="F227" s="32"/>
      <c r="G227" s="33"/>
      <c r="H227" s="34" t="str">
        <f aca="false">IF($A227="","",IF($F227&lt;=$E227,0,($F227-$E227)*24))</f>
        <v/>
      </c>
      <c r="I227" s="34" t="str">
        <f aca="false">IF($A227="","",ROUND($H227*60,0)/60)</f>
        <v/>
      </c>
      <c r="J227" s="34" t="str">
        <f aca="false">IF($A227="","",$I227*$G227)</f>
        <v/>
      </c>
      <c r="K227" s="31" t="str">
        <f aca="false">IF($A227="","",IF(WEEKDAY($D227,2)=6,"Sábado",IF(WEEKDAY($D227,2)=7,"Domingo","Dia útil")))</f>
        <v/>
      </c>
      <c r="L227" s="34" t="str">
        <f aca="false">IF($A227="","",IF($K227="Sábado",Parâmetros!$C$6,IF($K227="Domingo",Parâmetros!$C$7,1)))</f>
        <v/>
      </c>
      <c r="M227" s="30" t="str">
        <f aca="false">IF($A227="","",IFERROR(INDEX(Ordens!$I$3:$I$42,MATCH($A227,Ordens!$A$3:$A$42,0)),Parâmetros!$C$5))</f>
        <v/>
      </c>
      <c r="N227" s="30" t="str">
        <f aca="false">IF($A227="","",$J227*$L227*$M227)</f>
        <v/>
      </c>
    </row>
    <row r="228" customFormat="false" ht="18" hidden="false" customHeight="true" outlineLevel="0" collapsed="false">
      <c r="A228" s="25"/>
      <c r="B228" s="26"/>
      <c r="C228" s="26"/>
      <c r="D228" s="27"/>
      <c r="E228" s="32"/>
      <c r="F228" s="32"/>
      <c r="G228" s="33"/>
      <c r="H228" s="34" t="str">
        <f aca="false">IF($A228="","",IF($F228&lt;=$E228,0,($F228-$E228)*24))</f>
        <v/>
      </c>
      <c r="I228" s="34" t="str">
        <f aca="false">IF($A228="","",ROUND($H228*60,0)/60)</f>
        <v/>
      </c>
      <c r="J228" s="34" t="str">
        <f aca="false">IF($A228="","",$I228*$G228)</f>
        <v/>
      </c>
      <c r="K228" s="31" t="str">
        <f aca="false">IF($A228="","",IF(WEEKDAY($D228,2)=6,"Sábado",IF(WEEKDAY($D228,2)=7,"Domingo","Dia útil")))</f>
        <v/>
      </c>
      <c r="L228" s="34" t="str">
        <f aca="false">IF($A228="","",IF($K228="Sábado",Parâmetros!$C$6,IF($K228="Domingo",Parâmetros!$C$7,1)))</f>
        <v/>
      </c>
      <c r="M228" s="30" t="str">
        <f aca="false">IF($A228="","",IFERROR(INDEX(Ordens!$I$3:$I$42,MATCH($A228,Ordens!$A$3:$A$42,0)),Parâmetros!$C$5))</f>
        <v/>
      </c>
      <c r="N228" s="30" t="str">
        <f aca="false">IF($A228="","",$J228*$L228*$M228)</f>
        <v/>
      </c>
    </row>
    <row r="229" customFormat="false" ht="18" hidden="false" customHeight="true" outlineLevel="0" collapsed="false">
      <c r="A229" s="25"/>
      <c r="B229" s="26"/>
      <c r="C229" s="26"/>
      <c r="D229" s="27"/>
      <c r="E229" s="32"/>
      <c r="F229" s="32"/>
      <c r="G229" s="33"/>
      <c r="H229" s="34" t="str">
        <f aca="false">IF($A229="","",IF($F229&lt;=$E229,0,($F229-$E229)*24))</f>
        <v/>
      </c>
      <c r="I229" s="34" t="str">
        <f aca="false">IF($A229="","",ROUND($H229*60,0)/60)</f>
        <v/>
      </c>
      <c r="J229" s="34" t="str">
        <f aca="false">IF($A229="","",$I229*$G229)</f>
        <v/>
      </c>
      <c r="K229" s="31" t="str">
        <f aca="false">IF($A229="","",IF(WEEKDAY($D229,2)=6,"Sábado",IF(WEEKDAY($D229,2)=7,"Domingo","Dia útil")))</f>
        <v/>
      </c>
      <c r="L229" s="34" t="str">
        <f aca="false">IF($A229="","",IF($K229="Sábado",Parâmetros!$C$6,IF($K229="Domingo",Parâmetros!$C$7,1)))</f>
        <v/>
      </c>
      <c r="M229" s="30" t="str">
        <f aca="false">IF($A229="","",IFERROR(INDEX(Ordens!$I$3:$I$42,MATCH($A229,Ordens!$A$3:$A$42,0)),Parâmetros!$C$5))</f>
        <v/>
      </c>
      <c r="N229" s="30" t="str">
        <f aca="false">IF($A229="","",$J229*$L229*$M229)</f>
        <v/>
      </c>
    </row>
    <row r="230" customFormat="false" ht="18" hidden="false" customHeight="true" outlineLevel="0" collapsed="false">
      <c r="A230" s="25"/>
      <c r="B230" s="26"/>
      <c r="C230" s="26"/>
      <c r="D230" s="27"/>
      <c r="E230" s="32"/>
      <c r="F230" s="32"/>
      <c r="G230" s="33"/>
      <c r="H230" s="34" t="str">
        <f aca="false">IF($A230="","",IF($F230&lt;=$E230,0,($F230-$E230)*24))</f>
        <v/>
      </c>
      <c r="I230" s="34" t="str">
        <f aca="false">IF($A230="","",ROUND($H230*60,0)/60)</f>
        <v/>
      </c>
      <c r="J230" s="34" t="str">
        <f aca="false">IF($A230="","",$I230*$G230)</f>
        <v/>
      </c>
      <c r="K230" s="31" t="str">
        <f aca="false">IF($A230="","",IF(WEEKDAY($D230,2)=6,"Sábado",IF(WEEKDAY($D230,2)=7,"Domingo","Dia útil")))</f>
        <v/>
      </c>
      <c r="L230" s="34" t="str">
        <f aca="false">IF($A230="","",IF($K230="Sábado",Parâmetros!$C$6,IF($K230="Domingo",Parâmetros!$C$7,1)))</f>
        <v/>
      </c>
      <c r="M230" s="30" t="str">
        <f aca="false">IF($A230="","",IFERROR(INDEX(Ordens!$I$3:$I$42,MATCH($A230,Ordens!$A$3:$A$42,0)),Parâmetros!$C$5))</f>
        <v/>
      </c>
      <c r="N230" s="30" t="str">
        <f aca="false">IF($A230="","",$J230*$L230*$M230)</f>
        <v/>
      </c>
    </row>
    <row r="231" customFormat="false" ht="18" hidden="false" customHeight="true" outlineLevel="0" collapsed="false">
      <c r="A231" s="25"/>
      <c r="B231" s="26"/>
      <c r="C231" s="26"/>
      <c r="D231" s="27"/>
      <c r="E231" s="32"/>
      <c r="F231" s="32"/>
      <c r="G231" s="33"/>
      <c r="H231" s="34" t="str">
        <f aca="false">IF($A231="","",IF($F231&lt;=$E231,0,($F231-$E231)*24))</f>
        <v/>
      </c>
      <c r="I231" s="34" t="str">
        <f aca="false">IF($A231="","",ROUND($H231*60,0)/60)</f>
        <v/>
      </c>
      <c r="J231" s="34" t="str">
        <f aca="false">IF($A231="","",$I231*$G231)</f>
        <v/>
      </c>
      <c r="K231" s="31" t="str">
        <f aca="false">IF($A231="","",IF(WEEKDAY($D231,2)=6,"Sábado",IF(WEEKDAY($D231,2)=7,"Domingo","Dia útil")))</f>
        <v/>
      </c>
      <c r="L231" s="34" t="str">
        <f aca="false">IF($A231="","",IF($K231="Sábado",Parâmetros!$C$6,IF($K231="Domingo",Parâmetros!$C$7,1)))</f>
        <v/>
      </c>
      <c r="M231" s="30" t="str">
        <f aca="false">IF($A231="","",IFERROR(INDEX(Ordens!$I$3:$I$42,MATCH($A231,Ordens!$A$3:$A$42,0)),Parâmetros!$C$5))</f>
        <v/>
      </c>
      <c r="N231" s="30" t="str">
        <f aca="false">IF($A231="","",$J231*$L231*$M231)</f>
        <v/>
      </c>
    </row>
    <row r="232" customFormat="false" ht="18" hidden="false" customHeight="true" outlineLevel="0" collapsed="false">
      <c r="A232" s="25"/>
      <c r="B232" s="26"/>
      <c r="C232" s="26"/>
      <c r="D232" s="27"/>
      <c r="E232" s="32"/>
      <c r="F232" s="32"/>
      <c r="G232" s="33"/>
      <c r="H232" s="34" t="str">
        <f aca="false">IF($A232="","",IF($F232&lt;=$E232,0,($F232-$E232)*24))</f>
        <v/>
      </c>
      <c r="I232" s="34" t="str">
        <f aca="false">IF($A232="","",ROUND($H232*60,0)/60)</f>
        <v/>
      </c>
      <c r="J232" s="34" t="str">
        <f aca="false">IF($A232="","",$I232*$G232)</f>
        <v/>
      </c>
      <c r="K232" s="31" t="str">
        <f aca="false">IF($A232="","",IF(WEEKDAY($D232,2)=6,"Sábado",IF(WEEKDAY($D232,2)=7,"Domingo","Dia útil")))</f>
        <v/>
      </c>
      <c r="L232" s="34" t="str">
        <f aca="false">IF($A232="","",IF($K232="Sábado",Parâmetros!$C$6,IF($K232="Domingo",Parâmetros!$C$7,1)))</f>
        <v/>
      </c>
      <c r="M232" s="30" t="str">
        <f aca="false">IF($A232="","",IFERROR(INDEX(Ordens!$I$3:$I$42,MATCH($A232,Ordens!$A$3:$A$42,0)),Parâmetros!$C$5))</f>
        <v/>
      </c>
      <c r="N232" s="30" t="str">
        <f aca="false">IF($A232="","",$J232*$L232*$M232)</f>
        <v/>
      </c>
    </row>
    <row r="233" customFormat="false" ht="18" hidden="false" customHeight="true" outlineLevel="0" collapsed="false">
      <c r="A233" s="25"/>
      <c r="B233" s="26"/>
      <c r="C233" s="26"/>
      <c r="D233" s="27"/>
      <c r="E233" s="32"/>
      <c r="F233" s="32"/>
      <c r="G233" s="33"/>
      <c r="H233" s="34" t="str">
        <f aca="false">IF($A233="","",IF($F233&lt;=$E233,0,($F233-$E233)*24))</f>
        <v/>
      </c>
      <c r="I233" s="34" t="str">
        <f aca="false">IF($A233="","",ROUND($H233*60,0)/60)</f>
        <v/>
      </c>
      <c r="J233" s="34" t="str">
        <f aca="false">IF($A233="","",$I233*$G233)</f>
        <v/>
      </c>
      <c r="K233" s="31" t="str">
        <f aca="false">IF($A233="","",IF(WEEKDAY($D233,2)=6,"Sábado",IF(WEEKDAY($D233,2)=7,"Domingo","Dia útil")))</f>
        <v/>
      </c>
      <c r="L233" s="34" t="str">
        <f aca="false">IF($A233="","",IF($K233="Sábado",Parâmetros!$C$6,IF($K233="Domingo",Parâmetros!$C$7,1)))</f>
        <v/>
      </c>
      <c r="M233" s="30" t="str">
        <f aca="false">IF($A233="","",IFERROR(INDEX(Ordens!$I$3:$I$42,MATCH($A233,Ordens!$A$3:$A$42,0)),Parâmetros!$C$5))</f>
        <v/>
      </c>
      <c r="N233" s="30" t="str">
        <f aca="false">IF($A233="","",$J233*$L233*$M233)</f>
        <v/>
      </c>
    </row>
    <row r="234" customFormat="false" ht="18" hidden="false" customHeight="true" outlineLevel="0" collapsed="false">
      <c r="A234" s="25"/>
      <c r="B234" s="26"/>
      <c r="C234" s="26"/>
      <c r="D234" s="27"/>
      <c r="E234" s="32"/>
      <c r="F234" s="32"/>
      <c r="G234" s="33"/>
      <c r="H234" s="34" t="str">
        <f aca="false">IF($A234="","",IF($F234&lt;=$E234,0,($F234-$E234)*24))</f>
        <v/>
      </c>
      <c r="I234" s="34" t="str">
        <f aca="false">IF($A234="","",ROUND($H234*60,0)/60)</f>
        <v/>
      </c>
      <c r="J234" s="34" t="str">
        <f aca="false">IF($A234="","",$I234*$G234)</f>
        <v/>
      </c>
      <c r="K234" s="31" t="str">
        <f aca="false">IF($A234="","",IF(WEEKDAY($D234,2)=6,"Sábado",IF(WEEKDAY($D234,2)=7,"Domingo","Dia útil")))</f>
        <v/>
      </c>
      <c r="L234" s="34" t="str">
        <f aca="false">IF($A234="","",IF($K234="Sábado",Parâmetros!$C$6,IF($K234="Domingo",Parâmetros!$C$7,1)))</f>
        <v/>
      </c>
      <c r="M234" s="30" t="str">
        <f aca="false">IF($A234="","",IFERROR(INDEX(Ordens!$I$3:$I$42,MATCH($A234,Ordens!$A$3:$A$42,0)),Parâmetros!$C$5))</f>
        <v/>
      </c>
      <c r="N234" s="30" t="str">
        <f aca="false">IF($A234="","",$J234*$L234*$M234)</f>
        <v/>
      </c>
    </row>
    <row r="235" customFormat="false" ht="18" hidden="false" customHeight="true" outlineLevel="0" collapsed="false">
      <c r="A235" s="25"/>
      <c r="B235" s="26"/>
      <c r="C235" s="26"/>
      <c r="D235" s="27"/>
      <c r="E235" s="32"/>
      <c r="F235" s="32"/>
      <c r="G235" s="33"/>
      <c r="H235" s="34" t="str">
        <f aca="false">IF($A235="","",IF($F235&lt;=$E235,0,($F235-$E235)*24))</f>
        <v/>
      </c>
      <c r="I235" s="34" t="str">
        <f aca="false">IF($A235="","",ROUND($H235*60,0)/60)</f>
        <v/>
      </c>
      <c r="J235" s="34" t="str">
        <f aca="false">IF($A235="","",$I235*$G235)</f>
        <v/>
      </c>
      <c r="K235" s="31" t="str">
        <f aca="false">IF($A235="","",IF(WEEKDAY($D235,2)=6,"Sábado",IF(WEEKDAY($D235,2)=7,"Domingo","Dia útil")))</f>
        <v/>
      </c>
      <c r="L235" s="34" t="str">
        <f aca="false">IF($A235="","",IF($K235="Sábado",Parâmetros!$C$6,IF($K235="Domingo",Parâmetros!$C$7,1)))</f>
        <v/>
      </c>
      <c r="M235" s="30" t="str">
        <f aca="false">IF($A235="","",IFERROR(INDEX(Ordens!$I$3:$I$42,MATCH($A235,Ordens!$A$3:$A$42,0)),Parâmetros!$C$5))</f>
        <v/>
      </c>
      <c r="N235" s="30" t="str">
        <f aca="false">IF($A235="","",$J235*$L235*$M235)</f>
        <v/>
      </c>
    </row>
    <row r="236" customFormat="false" ht="18" hidden="false" customHeight="true" outlineLevel="0" collapsed="false">
      <c r="A236" s="25"/>
      <c r="B236" s="26"/>
      <c r="C236" s="26"/>
      <c r="D236" s="27"/>
      <c r="E236" s="32"/>
      <c r="F236" s="32"/>
      <c r="G236" s="33"/>
      <c r="H236" s="34" t="str">
        <f aca="false">IF($A236="","",IF($F236&lt;=$E236,0,($F236-$E236)*24))</f>
        <v/>
      </c>
      <c r="I236" s="34" t="str">
        <f aca="false">IF($A236="","",ROUND($H236*60,0)/60)</f>
        <v/>
      </c>
      <c r="J236" s="34" t="str">
        <f aca="false">IF($A236="","",$I236*$G236)</f>
        <v/>
      </c>
      <c r="K236" s="31" t="str">
        <f aca="false">IF($A236="","",IF(WEEKDAY($D236,2)=6,"Sábado",IF(WEEKDAY($D236,2)=7,"Domingo","Dia útil")))</f>
        <v/>
      </c>
      <c r="L236" s="34" t="str">
        <f aca="false">IF($A236="","",IF($K236="Sábado",Parâmetros!$C$6,IF($K236="Domingo",Parâmetros!$C$7,1)))</f>
        <v/>
      </c>
      <c r="M236" s="30" t="str">
        <f aca="false">IF($A236="","",IFERROR(INDEX(Ordens!$I$3:$I$42,MATCH($A236,Ordens!$A$3:$A$42,0)),Parâmetros!$C$5))</f>
        <v/>
      </c>
      <c r="N236" s="30" t="str">
        <f aca="false">IF($A236="","",$J236*$L236*$M236)</f>
        <v/>
      </c>
    </row>
    <row r="237" customFormat="false" ht="18" hidden="false" customHeight="true" outlineLevel="0" collapsed="false">
      <c r="A237" s="25"/>
      <c r="B237" s="26"/>
      <c r="C237" s="26"/>
      <c r="D237" s="27"/>
      <c r="E237" s="32"/>
      <c r="F237" s="32"/>
      <c r="G237" s="33"/>
      <c r="H237" s="34" t="str">
        <f aca="false">IF($A237="","",IF($F237&lt;=$E237,0,($F237-$E237)*24))</f>
        <v/>
      </c>
      <c r="I237" s="34" t="str">
        <f aca="false">IF($A237="","",ROUND($H237*60,0)/60)</f>
        <v/>
      </c>
      <c r="J237" s="34" t="str">
        <f aca="false">IF($A237="","",$I237*$G237)</f>
        <v/>
      </c>
      <c r="K237" s="31" t="str">
        <f aca="false">IF($A237="","",IF(WEEKDAY($D237,2)=6,"Sábado",IF(WEEKDAY($D237,2)=7,"Domingo","Dia útil")))</f>
        <v/>
      </c>
      <c r="L237" s="34" t="str">
        <f aca="false">IF($A237="","",IF($K237="Sábado",Parâmetros!$C$6,IF($K237="Domingo",Parâmetros!$C$7,1)))</f>
        <v/>
      </c>
      <c r="M237" s="30" t="str">
        <f aca="false">IF($A237="","",IFERROR(INDEX(Ordens!$I$3:$I$42,MATCH($A237,Ordens!$A$3:$A$42,0)),Parâmetros!$C$5))</f>
        <v/>
      </c>
      <c r="N237" s="30" t="str">
        <f aca="false">IF($A237="","",$J237*$L237*$M237)</f>
        <v/>
      </c>
    </row>
    <row r="238" customFormat="false" ht="18" hidden="false" customHeight="true" outlineLevel="0" collapsed="false">
      <c r="A238" s="25"/>
      <c r="B238" s="26"/>
      <c r="C238" s="26"/>
      <c r="D238" s="27"/>
      <c r="E238" s="32"/>
      <c r="F238" s="32"/>
      <c r="G238" s="33"/>
      <c r="H238" s="34" t="str">
        <f aca="false">IF($A238="","",IF($F238&lt;=$E238,0,($F238-$E238)*24))</f>
        <v/>
      </c>
      <c r="I238" s="34" t="str">
        <f aca="false">IF($A238="","",ROUND($H238*60,0)/60)</f>
        <v/>
      </c>
      <c r="J238" s="34" t="str">
        <f aca="false">IF($A238="","",$I238*$G238)</f>
        <v/>
      </c>
      <c r="K238" s="31" t="str">
        <f aca="false">IF($A238="","",IF(WEEKDAY($D238,2)=6,"Sábado",IF(WEEKDAY($D238,2)=7,"Domingo","Dia útil")))</f>
        <v/>
      </c>
      <c r="L238" s="34" t="str">
        <f aca="false">IF($A238="","",IF($K238="Sábado",Parâmetros!$C$6,IF($K238="Domingo",Parâmetros!$C$7,1)))</f>
        <v/>
      </c>
      <c r="M238" s="30" t="str">
        <f aca="false">IF($A238="","",IFERROR(INDEX(Ordens!$I$3:$I$42,MATCH($A238,Ordens!$A$3:$A$42,0)),Parâmetros!$C$5))</f>
        <v/>
      </c>
      <c r="N238" s="30" t="str">
        <f aca="false">IF($A238="","",$J238*$L238*$M238)</f>
        <v/>
      </c>
    </row>
    <row r="239" customFormat="false" ht="18" hidden="false" customHeight="true" outlineLevel="0" collapsed="false">
      <c r="A239" s="25"/>
      <c r="B239" s="26"/>
      <c r="C239" s="26"/>
      <c r="D239" s="27"/>
      <c r="E239" s="32"/>
      <c r="F239" s="32"/>
      <c r="G239" s="33"/>
      <c r="H239" s="34" t="str">
        <f aca="false">IF($A239="","",IF($F239&lt;=$E239,0,($F239-$E239)*24))</f>
        <v/>
      </c>
      <c r="I239" s="34" t="str">
        <f aca="false">IF($A239="","",ROUND($H239*60,0)/60)</f>
        <v/>
      </c>
      <c r="J239" s="34" t="str">
        <f aca="false">IF($A239="","",$I239*$G239)</f>
        <v/>
      </c>
      <c r="K239" s="31" t="str">
        <f aca="false">IF($A239="","",IF(WEEKDAY($D239,2)=6,"Sábado",IF(WEEKDAY($D239,2)=7,"Domingo","Dia útil")))</f>
        <v/>
      </c>
      <c r="L239" s="34" t="str">
        <f aca="false">IF($A239="","",IF($K239="Sábado",Parâmetros!$C$6,IF($K239="Domingo",Parâmetros!$C$7,1)))</f>
        <v/>
      </c>
      <c r="M239" s="30" t="str">
        <f aca="false">IF($A239="","",IFERROR(INDEX(Ordens!$I$3:$I$42,MATCH($A239,Ordens!$A$3:$A$42,0)),Parâmetros!$C$5))</f>
        <v/>
      </c>
      <c r="N239" s="30" t="str">
        <f aca="false">IF($A239="","",$J239*$L239*$M239)</f>
        <v/>
      </c>
    </row>
    <row r="240" customFormat="false" ht="18" hidden="false" customHeight="true" outlineLevel="0" collapsed="false">
      <c r="A240" s="25"/>
      <c r="B240" s="26"/>
      <c r="C240" s="26"/>
      <c r="D240" s="27"/>
      <c r="E240" s="32"/>
      <c r="F240" s="32"/>
      <c r="G240" s="33"/>
      <c r="H240" s="34" t="str">
        <f aca="false">IF($A240="","",IF($F240&lt;=$E240,0,($F240-$E240)*24))</f>
        <v/>
      </c>
      <c r="I240" s="34" t="str">
        <f aca="false">IF($A240="","",ROUND($H240*60,0)/60)</f>
        <v/>
      </c>
      <c r="J240" s="34" t="str">
        <f aca="false">IF($A240="","",$I240*$G240)</f>
        <v/>
      </c>
      <c r="K240" s="31" t="str">
        <f aca="false">IF($A240="","",IF(WEEKDAY($D240,2)=6,"Sábado",IF(WEEKDAY($D240,2)=7,"Domingo","Dia útil")))</f>
        <v/>
      </c>
      <c r="L240" s="34" t="str">
        <f aca="false">IF($A240="","",IF($K240="Sábado",Parâmetros!$C$6,IF($K240="Domingo",Parâmetros!$C$7,1)))</f>
        <v/>
      </c>
      <c r="M240" s="30" t="str">
        <f aca="false">IF($A240="","",IFERROR(INDEX(Ordens!$I$3:$I$42,MATCH($A240,Ordens!$A$3:$A$42,0)),Parâmetros!$C$5))</f>
        <v/>
      </c>
      <c r="N240" s="30" t="str">
        <f aca="false">IF($A240="","",$J240*$L240*$M240)</f>
        <v/>
      </c>
    </row>
    <row r="241" customFormat="false" ht="18" hidden="false" customHeight="true" outlineLevel="0" collapsed="false">
      <c r="A241" s="25"/>
      <c r="B241" s="26"/>
      <c r="C241" s="26"/>
      <c r="D241" s="27"/>
      <c r="E241" s="32"/>
      <c r="F241" s="32"/>
      <c r="G241" s="33"/>
      <c r="H241" s="34" t="str">
        <f aca="false">IF($A241="","",IF($F241&lt;=$E241,0,($F241-$E241)*24))</f>
        <v/>
      </c>
      <c r="I241" s="34" t="str">
        <f aca="false">IF($A241="","",ROUND($H241*60,0)/60)</f>
        <v/>
      </c>
      <c r="J241" s="34" t="str">
        <f aca="false">IF($A241="","",$I241*$G241)</f>
        <v/>
      </c>
      <c r="K241" s="31" t="str">
        <f aca="false">IF($A241="","",IF(WEEKDAY($D241,2)=6,"Sábado",IF(WEEKDAY($D241,2)=7,"Domingo","Dia útil")))</f>
        <v/>
      </c>
      <c r="L241" s="34" t="str">
        <f aca="false">IF($A241="","",IF($K241="Sábado",Parâmetros!$C$6,IF($K241="Domingo",Parâmetros!$C$7,1)))</f>
        <v/>
      </c>
      <c r="M241" s="30" t="str">
        <f aca="false">IF($A241="","",IFERROR(INDEX(Ordens!$I$3:$I$42,MATCH($A241,Ordens!$A$3:$A$42,0)),Parâmetros!$C$5))</f>
        <v/>
      </c>
      <c r="N241" s="30" t="str">
        <f aca="false">IF($A241="","",$J241*$L241*$M241)</f>
        <v/>
      </c>
    </row>
    <row r="242" customFormat="false" ht="18" hidden="false" customHeight="true" outlineLevel="0" collapsed="false">
      <c r="A242" s="25"/>
      <c r="B242" s="26"/>
      <c r="C242" s="26"/>
      <c r="D242" s="27"/>
      <c r="E242" s="32"/>
      <c r="F242" s="32"/>
      <c r="G242" s="33"/>
      <c r="H242" s="34" t="str">
        <f aca="false">IF($A242="","",IF($F242&lt;=$E242,0,($F242-$E242)*24))</f>
        <v/>
      </c>
      <c r="I242" s="34" t="str">
        <f aca="false">IF($A242="","",ROUND($H242*60,0)/60)</f>
        <v/>
      </c>
      <c r="J242" s="34" t="str">
        <f aca="false">IF($A242="","",$I242*$G242)</f>
        <v/>
      </c>
      <c r="K242" s="31" t="str">
        <f aca="false">IF($A242="","",IF(WEEKDAY($D242,2)=6,"Sábado",IF(WEEKDAY($D242,2)=7,"Domingo","Dia útil")))</f>
        <v/>
      </c>
      <c r="L242" s="34" t="str">
        <f aca="false">IF($A242="","",IF($K242="Sábado",Parâmetros!$C$6,IF($K242="Domingo",Parâmetros!$C$7,1)))</f>
        <v/>
      </c>
      <c r="M242" s="30" t="str">
        <f aca="false">IF($A242="","",IFERROR(INDEX(Ordens!$I$3:$I$42,MATCH($A242,Ordens!$A$3:$A$42,0)),Parâmetros!$C$5))</f>
        <v/>
      </c>
      <c r="N242" s="30" t="str">
        <f aca="false">IF($A242="","",$J242*$L242*$M242)</f>
        <v/>
      </c>
    </row>
    <row r="243" customFormat="false" ht="18" hidden="false" customHeight="true" outlineLevel="0" collapsed="false">
      <c r="A243" s="25"/>
      <c r="B243" s="26"/>
      <c r="C243" s="26"/>
      <c r="D243" s="27"/>
      <c r="E243" s="32"/>
      <c r="F243" s="32"/>
      <c r="G243" s="33"/>
      <c r="H243" s="34" t="str">
        <f aca="false">IF($A243="","",IF($F243&lt;=$E243,0,($F243-$E243)*24))</f>
        <v/>
      </c>
      <c r="I243" s="34" t="str">
        <f aca="false">IF($A243="","",ROUND($H243*60,0)/60)</f>
        <v/>
      </c>
      <c r="J243" s="34" t="str">
        <f aca="false">IF($A243="","",$I243*$G243)</f>
        <v/>
      </c>
      <c r="K243" s="31" t="str">
        <f aca="false">IF($A243="","",IF(WEEKDAY($D243,2)=6,"Sábado",IF(WEEKDAY($D243,2)=7,"Domingo","Dia útil")))</f>
        <v/>
      </c>
      <c r="L243" s="34" t="str">
        <f aca="false">IF($A243="","",IF($K243="Sábado",Parâmetros!$C$6,IF($K243="Domingo",Parâmetros!$C$7,1)))</f>
        <v/>
      </c>
      <c r="M243" s="30" t="str">
        <f aca="false">IF($A243="","",IFERROR(INDEX(Ordens!$I$3:$I$42,MATCH($A243,Ordens!$A$3:$A$42,0)),Parâmetros!$C$5))</f>
        <v/>
      </c>
      <c r="N243" s="30" t="str">
        <f aca="false">IF($A243="","",$J243*$L243*$M243)</f>
        <v/>
      </c>
    </row>
    <row r="244" customFormat="false" ht="18" hidden="false" customHeight="true" outlineLevel="0" collapsed="false">
      <c r="A244" s="25"/>
      <c r="B244" s="26"/>
      <c r="C244" s="26"/>
      <c r="D244" s="27"/>
      <c r="E244" s="32"/>
      <c r="F244" s="32"/>
      <c r="G244" s="33"/>
      <c r="H244" s="34" t="str">
        <f aca="false">IF($A244="","",IF($F244&lt;=$E244,0,($F244-$E244)*24))</f>
        <v/>
      </c>
      <c r="I244" s="34" t="str">
        <f aca="false">IF($A244="","",ROUND($H244*60,0)/60)</f>
        <v/>
      </c>
      <c r="J244" s="34" t="str">
        <f aca="false">IF($A244="","",$I244*$G244)</f>
        <v/>
      </c>
      <c r="K244" s="31" t="str">
        <f aca="false">IF($A244="","",IF(WEEKDAY($D244,2)=6,"Sábado",IF(WEEKDAY($D244,2)=7,"Domingo","Dia útil")))</f>
        <v/>
      </c>
      <c r="L244" s="34" t="str">
        <f aca="false">IF($A244="","",IF($K244="Sábado",Parâmetros!$C$6,IF($K244="Domingo",Parâmetros!$C$7,1)))</f>
        <v/>
      </c>
      <c r="M244" s="30" t="str">
        <f aca="false">IF($A244="","",IFERROR(INDEX(Ordens!$I$3:$I$42,MATCH($A244,Ordens!$A$3:$A$42,0)),Parâmetros!$C$5))</f>
        <v/>
      </c>
      <c r="N244" s="30" t="str">
        <f aca="false">IF($A244="","",$J244*$L244*$M244)</f>
        <v/>
      </c>
    </row>
    <row r="245" customFormat="false" ht="18" hidden="false" customHeight="true" outlineLevel="0" collapsed="false">
      <c r="A245" s="25"/>
      <c r="B245" s="26"/>
      <c r="C245" s="26"/>
      <c r="D245" s="27"/>
      <c r="E245" s="32"/>
      <c r="F245" s="32"/>
      <c r="G245" s="33"/>
      <c r="H245" s="34" t="str">
        <f aca="false">IF($A245="","",IF($F245&lt;=$E245,0,($F245-$E245)*24))</f>
        <v/>
      </c>
      <c r="I245" s="34" t="str">
        <f aca="false">IF($A245="","",ROUND($H245*60,0)/60)</f>
        <v/>
      </c>
      <c r="J245" s="34" t="str">
        <f aca="false">IF($A245="","",$I245*$G245)</f>
        <v/>
      </c>
      <c r="K245" s="31" t="str">
        <f aca="false">IF($A245="","",IF(WEEKDAY($D245,2)=6,"Sábado",IF(WEEKDAY($D245,2)=7,"Domingo","Dia útil")))</f>
        <v/>
      </c>
      <c r="L245" s="34" t="str">
        <f aca="false">IF($A245="","",IF($K245="Sábado",Parâmetros!$C$6,IF($K245="Domingo",Parâmetros!$C$7,1)))</f>
        <v/>
      </c>
      <c r="M245" s="30" t="str">
        <f aca="false">IF($A245="","",IFERROR(INDEX(Ordens!$I$3:$I$42,MATCH($A245,Ordens!$A$3:$A$42,0)),Parâmetros!$C$5))</f>
        <v/>
      </c>
      <c r="N245" s="30" t="str">
        <f aca="false">IF($A245="","",$J245*$L245*$M245)</f>
        <v/>
      </c>
    </row>
    <row r="246" customFormat="false" ht="18" hidden="false" customHeight="true" outlineLevel="0" collapsed="false">
      <c r="A246" s="25"/>
      <c r="B246" s="26"/>
      <c r="C246" s="26"/>
      <c r="D246" s="27"/>
      <c r="E246" s="32"/>
      <c r="F246" s="32"/>
      <c r="G246" s="33"/>
      <c r="H246" s="34" t="str">
        <f aca="false">IF($A246="","",IF($F246&lt;=$E246,0,($F246-$E246)*24))</f>
        <v/>
      </c>
      <c r="I246" s="34" t="str">
        <f aca="false">IF($A246="","",ROUND($H246*60,0)/60)</f>
        <v/>
      </c>
      <c r="J246" s="34" t="str">
        <f aca="false">IF($A246="","",$I246*$G246)</f>
        <v/>
      </c>
      <c r="K246" s="31" t="str">
        <f aca="false">IF($A246="","",IF(WEEKDAY($D246,2)=6,"Sábado",IF(WEEKDAY($D246,2)=7,"Domingo","Dia útil")))</f>
        <v/>
      </c>
      <c r="L246" s="34" t="str">
        <f aca="false">IF($A246="","",IF($K246="Sábado",Parâmetros!$C$6,IF($K246="Domingo",Parâmetros!$C$7,1)))</f>
        <v/>
      </c>
      <c r="M246" s="30" t="str">
        <f aca="false">IF($A246="","",IFERROR(INDEX(Ordens!$I$3:$I$42,MATCH($A246,Ordens!$A$3:$A$42,0)),Parâmetros!$C$5))</f>
        <v/>
      </c>
      <c r="N246" s="30" t="str">
        <f aca="false">IF($A246="","",$J246*$L246*$M246)</f>
        <v/>
      </c>
    </row>
    <row r="247" customFormat="false" ht="18" hidden="false" customHeight="true" outlineLevel="0" collapsed="false">
      <c r="A247" s="25"/>
      <c r="B247" s="26"/>
      <c r="C247" s="26"/>
      <c r="D247" s="27"/>
      <c r="E247" s="32"/>
      <c r="F247" s="32"/>
      <c r="G247" s="33"/>
      <c r="H247" s="34" t="str">
        <f aca="false">IF($A247="","",IF($F247&lt;=$E247,0,($F247-$E247)*24))</f>
        <v/>
      </c>
      <c r="I247" s="34" t="str">
        <f aca="false">IF($A247="","",ROUND($H247*60,0)/60)</f>
        <v/>
      </c>
      <c r="J247" s="34" t="str">
        <f aca="false">IF($A247="","",$I247*$G247)</f>
        <v/>
      </c>
      <c r="K247" s="31" t="str">
        <f aca="false">IF($A247="","",IF(WEEKDAY($D247,2)=6,"Sábado",IF(WEEKDAY($D247,2)=7,"Domingo","Dia útil")))</f>
        <v/>
      </c>
      <c r="L247" s="34" t="str">
        <f aca="false">IF($A247="","",IF($K247="Sábado",Parâmetros!$C$6,IF($K247="Domingo",Parâmetros!$C$7,1)))</f>
        <v/>
      </c>
      <c r="M247" s="30" t="str">
        <f aca="false">IF($A247="","",IFERROR(INDEX(Ordens!$I$3:$I$42,MATCH($A247,Ordens!$A$3:$A$42,0)),Parâmetros!$C$5))</f>
        <v/>
      </c>
      <c r="N247" s="30" t="str">
        <f aca="false">IF($A247="","",$J247*$L247*$M247)</f>
        <v/>
      </c>
    </row>
    <row r="248" customFormat="false" ht="18" hidden="false" customHeight="true" outlineLevel="0" collapsed="false">
      <c r="A248" s="25"/>
      <c r="B248" s="26"/>
      <c r="C248" s="26"/>
      <c r="D248" s="27"/>
      <c r="E248" s="32"/>
      <c r="F248" s="32"/>
      <c r="G248" s="33"/>
      <c r="H248" s="34" t="str">
        <f aca="false">IF($A248="","",IF($F248&lt;=$E248,0,($F248-$E248)*24))</f>
        <v/>
      </c>
      <c r="I248" s="34" t="str">
        <f aca="false">IF($A248="","",ROUND($H248*60,0)/60)</f>
        <v/>
      </c>
      <c r="J248" s="34" t="str">
        <f aca="false">IF($A248="","",$I248*$G248)</f>
        <v/>
      </c>
      <c r="K248" s="31" t="str">
        <f aca="false">IF($A248="","",IF(WEEKDAY($D248,2)=6,"Sábado",IF(WEEKDAY($D248,2)=7,"Domingo","Dia útil")))</f>
        <v/>
      </c>
      <c r="L248" s="34" t="str">
        <f aca="false">IF($A248="","",IF($K248="Sábado",Parâmetros!$C$6,IF($K248="Domingo",Parâmetros!$C$7,1)))</f>
        <v/>
      </c>
      <c r="M248" s="30" t="str">
        <f aca="false">IF($A248="","",IFERROR(INDEX(Ordens!$I$3:$I$42,MATCH($A248,Ordens!$A$3:$A$42,0)),Parâmetros!$C$5))</f>
        <v/>
      </c>
      <c r="N248" s="30" t="str">
        <f aca="false">IF($A248="","",$J248*$L248*$M248)</f>
        <v/>
      </c>
    </row>
    <row r="249" customFormat="false" ht="18" hidden="false" customHeight="true" outlineLevel="0" collapsed="false">
      <c r="A249" s="25"/>
      <c r="B249" s="26"/>
      <c r="C249" s="26"/>
      <c r="D249" s="27"/>
      <c r="E249" s="32"/>
      <c r="F249" s="32"/>
      <c r="G249" s="33"/>
      <c r="H249" s="34" t="str">
        <f aca="false">IF($A249="","",IF($F249&lt;=$E249,0,($F249-$E249)*24))</f>
        <v/>
      </c>
      <c r="I249" s="34" t="str">
        <f aca="false">IF($A249="","",ROUND($H249*60,0)/60)</f>
        <v/>
      </c>
      <c r="J249" s="34" t="str">
        <f aca="false">IF($A249="","",$I249*$G249)</f>
        <v/>
      </c>
      <c r="K249" s="31" t="str">
        <f aca="false">IF($A249="","",IF(WEEKDAY($D249,2)=6,"Sábado",IF(WEEKDAY($D249,2)=7,"Domingo","Dia útil")))</f>
        <v/>
      </c>
      <c r="L249" s="34" t="str">
        <f aca="false">IF($A249="","",IF($K249="Sábado",Parâmetros!$C$6,IF($K249="Domingo",Parâmetros!$C$7,1)))</f>
        <v/>
      </c>
      <c r="M249" s="30" t="str">
        <f aca="false">IF($A249="","",IFERROR(INDEX(Ordens!$I$3:$I$42,MATCH($A249,Ordens!$A$3:$A$42,0)),Parâmetros!$C$5))</f>
        <v/>
      </c>
      <c r="N249" s="30" t="str">
        <f aca="false">IF($A249="","",$J249*$L249*$M249)</f>
        <v/>
      </c>
    </row>
    <row r="250" customFormat="false" ht="18" hidden="false" customHeight="true" outlineLevel="0" collapsed="false">
      <c r="A250" s="25"/>
      <c r="B250" s="26"/>
      <c r="C250" s="26"/>
      <c r="D250" s="27"/>
      <c r="E250" s="32"/>
      <c r="F250" s="32"/>
      <c r="G250" s="33"/>
      <c r="H250" s="34" t="str">
        <f aca="false">IF($A250="","",IF($F250&lt;=$E250,0,($F250-$E250)*24))</f>
        <v/>
      </c>
      <c r="I250" s="34" t="str">
        <f aca="false">IF($A250="","",ROUND($H250*60,0)/60)</f>
        <v/>
      </c>
      <c r="J250" s="34" t="str">
        <f aca="false">IF($A250="","",$I250*$G250)</f>
        <v/>
      </c>
      <c r="K250" s="31" t="str">
        <f aca="false">IF($A250="","",IF(WEEKDAY($D250,2)=6,"Sábado",IF(WEEKDAY($D250,2)=7,"Domingo","Dia útil")))</f>
        <v/>
      </c>
      <c r="L250" s="34" t="str">
        <f aca="false">IF($A250="","",IF($K250="Sábado",Parâmetros!$C$6,IF($K250="Domingo",Parâmetros!$C$7,1)))</f>
        <v/>
      </c>
      <c r="M250" s="30" t="str">
        <f aca="false">IF($A250="","",IFERROR(INDEX(Ordens!$I$3:$I$42,MATCH($A250,Ordens!$A$3:$A$42,0)),Parâmetros!$C$5))</f>
        <v/>
      </c>
      <c r="N250" s="30" t="str">
        <f aca="false">IF($A250="","",$J250*$L250*$M250)</f>
        <v/>
      </c>
    </row>
    <row r="251" customFormat="false" ht="18" hidden="false" customHeight="true" outlineLevel="0" collapsed="false">
      <c r="A251" s="25"/>
      <c r="B251" s="26"/>
      <c r="C251" s="26"/>
      <c r="D251" s="27"/>
      <c r="E251" s="32"/>
      <c r="F251" s="32"/>
      <c r="G251" s="33"/>
      <c r="H251" s="34" t="str">
        <f aca="false">IF($A251="","",IF($F251&lt;=$E251,0,($F251-$E251)*24))</f>
        <v/>
      </c>
      <c r="I251" s="34" t="str">
        <f aca="false">IF($A251="","",ROUND($H251*60,0)/60)</f>
        <v/>
      </c>
      <c r="J251" s="34" t="str">
        <f aca="false">IF($A251="","",$I251*$G251)</f>
        <v/>
      </c>
      <c r="K251" s="31" t="str">
        <f aca="false">IF($A251="","",IF(WEEKDAY($D251,2)=6,"Sábado",IF(WEEKDAY($D251,2)=7,"Domingo","Dia útil")))</f>
        <v/>
      </c>
      <c r="L251" s="34" t="str">
        <f aca="false">IF($A251="","",IF($K251="Sábado",Parâmetros!$C$6,IF($K251="Domingo",Parâmetros!$C$7,1)))</f>
        <v/>
      </c>
      <c r="M251" s="30" t="str">
        <f aca="false">IF($A251="","",IFERROR(INDEX(Ordens!$I$3:$I$42,MATCH($A251,Ordens!$A$3:$A$42,0)),Parâmetros!$C$5))</f>
        <v/>
      </c>
      <c r="N251" s="30" t="str">
        <f aca="false">IF($A251="","",$J251*$L251*$M251)</f>
        <v/>
      </c>
    </row>
    <row r="252" customFormat="false" ht="18" hidden="false" customHeight="true" outlineLevel="0" collapsed="false">
      <c r="A252" s="25"/>
      <c r="B252" s="26"/>
      <c r="C252" s="26"/>
      <c r="D252" s="27"/>
      <c r="E252" s="32"/>
      <c r="F252" s="32"/>
      <c r="G252" s="33"/>
      <c r="H252" s="34" t="str">
        <f aca="false">IF($A252="","",IF($F252&lt;=$E252,0,($F252-$E252)*24))</f>
        <v/>
      </c>
      <c r="I252" s="34" t="str">
        <f aca="false">IF($A252="","",ROUND($H252*60,0)/60)</f>
        <v/>
      </c>
      <c r="J252" s="34" t="str">
        <f aca="false">IF($A252="","",$I252*$G252)</f>
        <v/>
      </c>
      <c r="K252" s="31" t="str">
        <f aca="false">IF($A252="","",IF(WEEKDAY($D252,2)=6,"Sábado",IF(WEEKDAY($D252,2)=7,"Domingo","Dia útil")))</f>
        <v/>
      </c>
      <c r="L252" s="34" t="str">
        <f aca="false">IF($A252="","",IF($K252="Sábado",Parâmetros!$C$6,IF($K252="Domingo",Parâmetros!$C$7,1)))</f>
        <v/>
      </c>
      <c r="M252" s="30" t="str">
        <f aca="false">IF($A252="","",IFERROR(INDEX(Ordens!$I$3:$I$42,MATCH($A252,Ordens!$A$3:$A$42,0)),Parâmetros!$C$5))</f>
        <v/>
      </c>
      <c r="N252" s="30" t="str">
        <f aca="false">IF($A252="","",$J252*$L252*$M252)</f>
        <v/>
      </c>
    </row>
    <row r="253" customFormat="false" ht="18" hidden="false" customHeight="true" outlineLevel="0" collapsed="false">
      <c r="A253" s="25"/>
      <c r="B253" s="26"/>
      <c r="C253" s="26"/>
      <c r="D253" s="27"/>
      <c r="E253" s="32"/>
      <c r="F253" s="32"/>
      <c r="G253" s="33"/>
      <c r="H253" s="34" t="str">
        <f aca="false">IF($A253="","",IF($F253&lt;=$E253,0,($F253-$E253)*24))</f>
        <v/>
      </c>
      <c r="I253" s="34" t="str">
        <f aca="false">IF($A253="","",ROUND($H253*60,0)/60)</f>
        <v/>
      </c>
      <c r="J253" s="34" t="str">
        <f aca="false">IF($A253="","",$I253*$G253)</f>
        <v/>
      </c>
      <c r="K253" s="31" t="str">
        <f aca="false">IF($A253="","",IF(WEEKDAY($D253,2)=6,"Sábado",IF(WEEKDAY($D253,2)=7,"Domingo","Dia útil")))</f>
        <v/>
      </c>
      <c r="L253" s="34" t="str">
        <f aca="false">IF($A253="","",IF($K253="Sábado",Parâmetros!$C$6,IF($K253="Domingo",Parâmetros!$C$7,1)))</f>
        <v/>
      </c>
      <c r="M253" s="30" t="str">
        <f aca="false">IF($A253="","",IFERROR(INDEX(Ordens!$I$3:$I$42,MATCH($A253,Ordens!$A$3:$A$42,0)),Parâmetros!$C$5))</f>
        <v/>
      </c>
      <c r="N253" s="30" t="str">
        <f aca="false">IF($A253="","",$J253*$L253*$M253)</f>
        <v/>
      </c>
    </row>
    <row r="254" customFormat="false" ht="18" hidden="false" customHeight="true" outlineLevel="0" collapsed="false">
      <c r="A254" s="25"/>
      <c r="B254" s="26"/>
      <c r="C254" s="26"/>
      <c r="D254" s="27"/>
      <c r="E254" s="32"/>
      <c r="F254" s="32"/>
      <c r="G254" s="33"/>
      <c r="H254" s="34" t="str">
        <f aca="false">IF($A254="","",IF($F254&lt;=$E254,0,($F254-$E254)*24))</f>
        <v/>
      </c>
      <c r="I254" s="34" t="str">
        <f aca="false">IF($A254="","",ROUND($H254*60,0)/60)</f>
        <v/>
      </c>
      <c r="J254" s="34" t="str">
        <f aca="false">IF($A254="","",$I254*$G254)</f>
        <v/>
      </c>
      <c r="K254" s="31" t="str">
        <f aca="false">IF($A254="","",IF(WEEKDAY($D254,2)=6,"Sábado",IF(WEEKDAY($D254,2)=7,"Domingo","Dia útil")))</f>
        <v/>
      </c>
      <c r="L254" s="34" t="str">
        <f aca="false">IF($A254="","",IF($K254="Sábado",Parâmetros!$C$6,IF($K254="Domingo",Parâmetros!$C$7,1)))</f>
        <v/>
      </c>
      <c r="M254" s="30" t="str">
        <f aca="false">IF($A254="","",IFERROR(INDEX(Ordens!$I$3:$I$42,MATCH($A254,Ordens!$A$3:$A$42,0)),Parâmetros!$C$5))</f>
        <v/>
      </c>
      <c r="N254" s="30" t="str">
        <f aca="false">IF($A254="","",$J254*$L254*$M254)</f>
        <v/>
      </c>
    </row>
    <row r="255" customFormat="false" ht="18" hidden="false" customHeight="true" outlineLevel="0" collapsed="false">
      <c r="A255" s="25"/>
      <c r="B255" s="26"/>
      <c r="C255" s="26"/>
      <c r="D255" s="27"/>
      <c r="E255" s="32"/>
      <c r="F255" s="32"/>
      <c r="G255" s="33"/>
      <c r="H255" s="34" t="str">
        <f aca="false">IF($A255="","",IF($F255&lt;=$E255,0,($F255-$E255)*24))</f>
        <v/>
      </c>
      <c r="I255" s="34" t="str">
        <f aca="false">IF($A255="","",ROUND($H255*60,0)/60)</f>
        <v/>
      </c>
      <c r="J255" s="34" t="str">
        <f aca="false">IF($A255="","",$I255*$G255)</f>
        <v/>
      </c>
      <c r="K255" s="31" t="str">
        <f aca="false">IF($A255="","",IF(WEEKDAY($D255,2)=6,"Sábado",IF(WEEKDAY($D255,2)=7,"Domingo","Dia útil")))</f>
        <v/>
      </c>
      <c r="L255" s="34" t="str">
        <f aca="false">IF($A255="","",IF($K255="Sábado",Parâmetros!$C$6,IF($K255="Domingo",Parâmetros!$C$7,1)))</f>
        <v/>
      </c>
      <c r="M255" s="30" t="str">
        <f aca="false">IF($A255="","",IFERROR(INDEX(Ordens!$I$3:$I$42,MATCH($A255,Ordens!$A$3:$A$42,0)),Parâmetros!$C$5))</f>
        <v/>
      </c>
      <c r="N255" s="30" t="str">
        <f aca="false">IF($A255="","",$J255*$L255*$M255)</f>
        <v/>
      </c>
    </row>
    <row r="256" customFormat="false" ht="18" hidden="false" customHeight="true" outlineLevel="0" collapsed="false">
      <c r="A256" s="25"/>
      <c r="B256" s="26"/>
      <c r="C256" s="26"/>
      <c r="D256" s="27"/>
      <c r="E256" s="32"/>
      <c r="F256" s="32"/>
      <c r="G256" s="33"/>
      <c r="H256" s="34" t="str">
        <f aca="false">IF($A256="","",IF($F256&lt;=$E256,0,($F256-$E256)*24))</f>
        <v/>
      </c>
      <c r="I256" s="34" t="str">
        <f aca="false">IF($A256="","",ROUND($H256*60,0)/60)</f>
        <v/>
      </c>
      <c r="J256" s="34" t="str">
        <f aca="false">IF($A256="","",$I256*$G256)</f>
        <v/>
      </c>
      <c r="K256" s="31" t="str">
        <f aca="false">IF($A256="","",IF(WEEKDAY($D256,2)=6,"Sábado",IF(WEEKDAY($D256,2)=7,"Domingo","Dia útil")))</f>
        <v/>
      </c>
      <c r="L256" s="34" t="str">
        <f aca="false">IF($A256="","",IF($K256="Sábado",Parâmetros!$C$6,IF($K256="Domingo",Parâmetros!$C$7,1)))</f>
        <v/>
      </c>
      <c r="M256" s="30" t="str">
        <f aca="false">IF($A256="","",IFERROR(INDEX(Ordens!$I$3:$I$42,MATCH($A256,Ordens!$A$3:$A$42,0)),Parâmetros!$C$5))</f>
        <v/>
      </c>
      <c r="N256" s="30" t="str">
        <f aca="false">IF($A256="","",$J256*$L256*$M256)</f>
        <v/>
      </c>
    </row>
    <row r="257" customFormat="false" ht="18" hidden="false" customHeight="true" outlineLevel="0" collapsed="false">
      <c r="A257" s="25"/>
      <c r="B257" s="26"/>
      <c r="C257" s="26"/>
      <c r="D257" s="27"/>
      <c r="E257" s="32"/>
      <c r="F257" s="32"/>
      <c r="G257" s="33"/>
      <c r="H257" s="34" t="str">
        <f aca="false">IF($A257="","",IF($F257&lt;=$E257,0,($F257-$E257)*24))</f>
        <v/>
      </c>
      <c r="I257" s="34" t="str">
        <f aca="false">IF($A257="","",ROUND($H257*60,0)/60)</f>
        <v/>
      </c>
      <c r="J257" s="34" t="str">
        <f aca="false">IF($A257="","",$I257*$G257)</f>
        <v/>
      </c>
      <c r="K257" s="31" t="str">
        <f aca="false">IF($A257="","",IF(WEEKDAY($D257,2)=6,"Sábado",IF(WEEKDAY($D257,2)=7,"Domingo","Dia útil")))</f>
        <v/>
      </c>
      <c r="L257" s="34" t="str">
        <f aca="false">IF($A257="","",IF($K257="Sábado",Parâmetros!$C$6,IF($K257="Domingo",Parâmetros!$C$7,1)))</f>
        <v/>
      </c>
      <c r="M257" s="30" t="str">
        <f aca="false">IF($A257="","",IFERROR(INDEX(Ordens!$I$3:$I$42,MATCH($A257,Ordens!$A$3:$A$42,0)),Parâmetros!$C$5))</f>
        <v/>
      </c>
      <c r="N257" s="30" t="str">
        <f aca="false">IF($A257="","",$J257*$L257*$M257)</f>
        <v/>
      </c>
    </row>
    <row r="258" customFormat="false" ht="18" hidden="false" customHeight="true" outlineLevel="0" collapsed="false">
      <c r="A258" s="25"/>
      <c r="B258" s="26"/>
      <c r="C258" s="26"/>
      <c r="D258" s="27"/>
      <c r="E258" s="32"/>
      <c r="F258" s="32"/>
      <c r="G258" s="33"/>
      <c r="H258" s="34" t="str">
        <f aca="false">IF($A258="","",IF($F258&lt;=$E258,0,($F258-$E258)*24))</f>
        <v/>
      </c>
      <c r="I258" s="34" t="str">
        <f aca="false">IF($A258="","",ROUND($H258*60,0)/60)</f>
        <v/>
      </c>
      <c r="J258" s="34" t="str">
        <f aca="false">IF($A258="","",$I258*$G258)</f>
        <v/>
      </c>
      <c r="K258" s="31" t="str">
        <f aca="false">IF($A258="","",IF(WEEKDAY($D258,2)=6,"Sábado",IF(WEEKDAY($D258,2)=7,"Domingo","Dia útil")))</f>
        <v/>
      </c>
      <c r="L258" s="34" t="str">
        <f aca="false">IF($A258="","",IF($K258="Sábado",Parâmetros!$C$6,IF($K258="Domingo",Parâmetros!$C$7,1)))</f>
        <v/>
      </c>
      <c r="M258" s="30" t="str">
        <f aca="false">IF($A258="","",IFERROR(INDEX(Ordens!$I$3:$I$42,MATCH($A258,Ordens!$A$3:$A$42,0)),Parâmetros!$C$5))</f>
        <v/>
      </c>
      <c r="N258" s="30" t="str">
        <f aca="false">IF($A258="","",$J258*$L258*$M258)</f>
        <v/>
      </c>
    </row>
    <row r="259" customFormat="false" ht="18" hidden="false" customHeight="true" outlineLevel="0" collapsed="false">
      <c r="A259" s="25"/>
      <c r="B259" s="26"/>
      <c r="C259" s="26"/>
      <c r="D259" s="27"/>
      <c r="E259" s="32"/>
      <c r="F259" s="32"/>
      <c r="G259" s="33"/>
      <c r="H259" s="34" t="str">
        <f aca="false">IF($A259="","",IF($F259&lt;=$E259,0,($F259-$E259)*24))</f>
        <v/>
      </c>
      <c r="I259" s="34" t="str">
        <f aca="false">IF($A259="","",ROUND($H259*60,0)/60)</f>
        <v/>
      </c>
      <c r="J259" s="34" t="str">
        <f aca="false">IF($A259="","",$I259*$G259)</f>
        <v/>
      </c>
      <c r="K259" s="31" t="str">
        <f aca="false">IF($A259="","",IF(WEEKDAY($D259,2)=6,"Sábado",IF(WEEKDAY($D259,2)=7,"Domingo","Dia útil")))</f>
        <v/>
      </c>
      <c r="L259" s="34" t="str">
        <f aca="false">IF($A259="","",IF($K259="Sábado",Parâmetros!$C$6,IF($K259="Domingo",Parâmetros!$C$7,1)))</f>
        <v/>
      </c>
      <c r="M259" s="30" t="str">
        <f aca="false">IF($A259="","",IFERROR(INDEX(Ordens!$I$3:$I$42,MATCH($A259,Ordens!$A$3:$A$42,0)),Parâmetros!$C$5))</f>
        <v/>
      </c>
      <c r="N259" s="30" t="str">
        <f aca="false">IF($A259="","",$J259*$L259*$M259)</f>
        <v/>
      </c>
    </row>
    <row r="260" customFormat="false" ht="18" hidden="false" customHeight="true" outlineLevel="0" collapsed="false">
      <c r="A260" s="25"/>
      <c r="B260" s="26"/>
      <c r="C260" s="26"/>
      <c r="D260" s="27"/>
      <c r="E260" s="32"/>
      <c r="F260" s="32"/>
      <c r="G260" s="33"/>
      <c r="H260" s="34" t="str">
        <f aca="false">IF($A260="","",IF($F260&lt;=$E260,0,($F260-$E260)*24))</f>
        <v/>
      </c>
      <c r="I260" s="34" t="str">
        <f aca="false">IF($A260="","",ROUND($H260*60,0)/60)</f>
        <v/>
      </c>
      <c r="J260" s="34" t="str">
        <f aca="false">IF($A260="","",$I260*$G260)</f>
        <v/>
      </c>
      <c r="K260" s="31" t="str">
        <f aca="false">IF($A260="","",IF(WEEKDAY($D260,2)=6,"Sábado",IF(WEEKDAY($D260,2)=7,"Domingo","Dia útil")))</f>
        <v/>
      </c>
      <c r="L260" s="34" t="str">
        <f aca="false">IF($A260="","",IF($K260="Sábado",Parâmetros!$C$6,IF($K260="Domingo",Parâmetros!$C$7,1)))</f>
        <v/>
      </c>
      <c r="M260" s="30" t="str">
        <f aca="false">IF($A260="","",IFERROR(INDEX(Ordens!$I$3:$I$42,MATCH($A260,Ordens!$A$3:$A$42,0)),Parâmetros!$C$5))</f>
        <v/>
      </c>
      <c r="N260" s="30" t="str">
        <f aca="false">IF($A260="","",$J260*$L260*$M260)</f>
        <v/>
      </c>
    </row>
    <row r="261" customFormat="false" ht="18" hidden="false" customHeight="true" outlineLevel="0" collapsed="false">
      <c r="A261" s="25"/>
      <c r="B261" s="26"/>
      <c r="C261" s="26"/>
      <c r="D261" s="27"/>
      <c r="E261" s="32"/>
      <c r="F261" s="32"/>
      <c r="G261" s="33"/>
      <c r="H261" s="34" t="str">
        <f aca="false">IF($A261="","",IF($F261&lt;=$E261,0,($F261-$E261)*24))</f>
        <v/>
      </c>
      <c r="I261" s="34" t="str">
        <f aca="false">IF($A261="","",ROUND($H261*60,0)/60)</f>
        <v/>
      </c>
      <c r="J261" s="34" t="str">
        <f aca="false">IF($A261="","",$I261*$G261)</f>
        <v/>
      </c>
      <c r="K261" s="31" t="str">
        <f aca="false">IF($A261="","",IF(WEEKDAY($D261,2)=6,"Sábado",IF(WEEKDAY($D261,2)=7,"Domingo","Dia útil")))</f>
        <v/>
      </c>
      <c r="L261" s="34" t="str">
        <f aca="false">IF($A261="","",IF($K261="Sábado",Parâmetros!$C$6,IF($K261="Domingo",Parâmetros!$C$7,1)))</f>
        <v/>
      </c>
      <c r="M261" s="30" t="str">
        <f aca="false">IF($A261="","",IFERROR(INDEX(Ordens!$I$3:$I$42,MATCH($A261,Ordens!$A$3:$A$42,0)),Parâmetros!$C$5))</f>
        <v/>
      </c>
      <c r="N261" s="30" t="str">
        <f aca="false">IF($A261="","",$J261*$L261*$M261)</f>
        <v/>
      </c>
    </row>
    <row r="262" customFormat="false" ht="18" hidden="false" customHeight="true" outlineLevel="0" collapsed="false">
      <c r="A262" s="25"/>
      <c r="B262" s="26"/>
      <c r="C262" s="26"/>
      <c r="D262" s="27"/>
      <c r="E262" s="32"/>
      <c r="F262" s="32"/>
      <c r="G262" s="33"/>
      <c r="H262" s="34" t="str">
        <f aca="false">IF($A262="","",IF($F262&lt;=$E262,0,($F262-$E262)*24))</f>
        <v/>
      </c>
      <c r="I262" s="34" t="str">
        <f aca="false">IF($A262="","",ROUND($H262*60,0)/60)</f>
        <v/>
      </c>
      <c r="J262" s="34" t="str">
        <f aca="false">IF($A262="","",$I262*$G262)</f>
        <v/>
      </c>
      <c r="K262" s="31" t="str">
        <f aca="false">IF($A262="","",IF(WEEKDAY($D262,2)=6,"Sábado",IF(WEEKDAY($D262,2)=7,"Domingo","Dia útil")))</f>
        <v/>
      </c>
      <c r="L262" s="34" t="str">
        <f aca="false">IF($A262="","",IF($K262="Sábado",Parâmetros!$C$6,IF($K262="Domingo",Parâmetros!$C$7,1)))</f>
        <v/>
      </c>
      <c r="M262" s="30" t="str">
        <f aca="false">IF($A262="","",IFERROR(INDEX(Ordens!$I$3:$I$42,MATCH($A262,Ordens!$A$3:$A$42,0)),Parâmetros!$C$5))</f>
        <v/>
      </c>
      <c r="N262" s="30" t="str">
        <f aca="false">IF($A262="","",$J262*$L262*$M262)</f>
        <v/>
      </c>
    </row>
    <row r="263" customFormat="false" ht="18" hidden="false" customHeight="true" outlineLevel="0" collapsed="false">
      <c r="A263" s="25"/>
      <c r="B263" s="26"/>
      <c r="C263" s="26"/>
      <c r="D263" s="27"/>
      <c r="E263" s="32"/>
      <c r="F263" s="32"/>
      <c r="G263" s="33"/>
      <c r="H263" s="34" t="str">
        <f aca="false">IF($A263="","",IF($F263&lt;=$E263,0,($F263-$E263)*24))</f>
        <v/>
      </c>
      <c r="I263" s="34" t="str">
        <f aca="false">IF($A263="","",ROUND($H263*60,0)/60)</f>
        <v/>
      </c>
      <c r="J263" s="34" t="str">
        <f aca="false">IF($A263="","",$I263*$G263)</f>
        <v/>
      </c>
      <c r="K263" s="31" t="str">
        <f aca="false">IF($A263="","",IF(WEEKDAY($D263,2)=6,"Sábado",IF(WEEKDAY($D263,2)=7,"Domingo","Dia útil")))</f>
        <v/>
      </c>
      <c r="L263" s="34" t="str">
        <f aca="false">IF($A263="","",IF($K263="Sábado",Parâmetros!$C$6,IF($K263="Domingo",Parâmetros!$C$7,1)))</f>
        <v/>
      </c>
      <c r="M263" s="30" t="str">
        <f aca="false">IF($A263="","",IFERROR(INDEX(Ordens!$I$3:$I$42,MATCH($A263,Ordens!$A$3:$A$42,0)),Parâmetros!$C$5))</f>
        <v/>
      </c>
      <c r="N263" s="30" t="str">
        <f aca="false">IF($A263="","",$J263*$L263*$M263)</f>
        <v/>
      </c>
    </row>
    <row r="264" customFormat="false" ht="18" hidden="false" customHeight="true" outlineLevel="0" collapsed="false">
      <c r="A264" s="25"/>
      <c r="B264" s="26"/>
      <c r="C264" s="26"/>
      <c r="D264" s="27"/>
      <c r="E264" s="32"/>
      <c r="F264" s="32"/>
      <c r="G264" s="33"/>
      <c r="H264" s="34" t="str">
        <f aca="false">IF($A264="","",IF($F264&lt;=$E264,0,($F264-$E264)*24))</f>
        <v/>
      </c>
      <c r="I264" s="34" t="str">
        <f aca="false">IF($A264="","",ROUND($H264*60,0)/60)</f>
        <v/>
      </c>
      <c r="J264" s="34" t="str">
        <f aca="false">IF($A264="","",$I264*$G264)</f>
        <v/>
      </c>
      <c r="K264" s="31" t="str">
        <f aca="false">IF($A264="","",IF(WEEKDAY($D264,2)=6,"Sábado",IF(WEEKDAY($D264,2)=7,"Domingo","Dia útil")))</f>
        <v/>
      </c>
      <c r="L264" s="34" t="str">
        <f aca="false">IF($A264="","",IF($K264="Sábado",Parâmetros!$C$6,IF($K264="Domingo",Parâmetros!$C$7,1)))</f>
        <v/>
      </c>
      <c r="M264" s="30" t="str">
        <f aca="false">IF($A264="","",IFERROR(INDEX(Ordens!$I$3:$I$42,MATCH($A264,Ordens!$A$3:$A$42,0)),Parâmetros!$C$5))</f>
        <v/>
      </c>
      <c r="N264" s="30" t="str">
        <f aca="false">IF($A264="","",$J264*$L264*$M264)</f>
        <v/>
      </c>
    </row>
    <row r="265" customFormat="false" ht="18" hidden="false" customHeight="true" outlineLevel="0" collapsed="false">
      <c r="A265" s="25"/>
      <c r="B265" s="26"/>
      <c r="C265" s="26"/>
      <c r="D265" s="27"/>
      <c r="E265" s="32"/>
      <c r="F265" s="32"/>
      <c r="G265" s="33"/>
      <c r="H265" s="34" t="str">
        <f aca="false">IF($A265="","",IF($F265&lt;=$E265,0,($F265-$E265)*24))</f>
        <v/>
      </c>
      <c r="I265" s="34" t="str">
        <f aca="false">IF($A265="","",ROUND($H265*60,0)/60)</f>
        <v/>
      </c>
      <c r="J265" s="34" t="str">
        <f aca="false">IF($A265="","",$I265*$G265)</f>
        <v/>
      </c>
      <c r="K265" s="31" t="str">
        <f aca="false">IF($A265="","",IF(WEEKDAY($D265,2)=6,"Sábado",IF(WEEKDAY($D265,2)=7,"Domingo","Dia útil")))</f>
        <v/>
      </c>
      <c r="L265" s="34" t="str">
        <f aca="false">IF($A265="","",IF($K265="Sábado",Parâmetros!$C$6,IF($K265="Domingo",Parâmetros!$C$7,1)))</f>
        <v/>
      </c>
      <c r="M265" s="30" t="str">
        <f aca="false">IF($A265="","",IFERROR(INDEX(Ordens!$I$3:$I$42,MATCH($A265,Ordens!$A$3:$A$42,0)),Parâmetros!$C$5))</f>
        <v/>
      </c>
      <c r="N265" s="30" t="str">
        <f aca="false">IF($A265="","",$J265*$L265*$M265)</f>
        <v/>
      </c>
    </row>
    <row r="266" customFormat="false" ht="18" hidden="false" customHeight="true" outlineLevel="0" collapsed="false">
      <c r="A266" s="25"/>
      <c r="B266" s="26"/>
      <c r="C266" s="26"/>
      <c r="D266" s="27"/>
      <c r="E266" s="32"/>
      <c r="F266" s="32"/>
      <c r="G266" s="33"/>
      <c r="H266" s="34" t="str">
        <f aca="false">IF($A266="","",IF($F266&lt;=$E266,0,($F266-$E266)*24))</f>
        <v/>
      </c>
      <c r="I266" s="34" t="str">
        <f aca="false">IF($A266="","",ROUND($H266*60,0)/60)</f>
        <v/>
      </c>
      <c r="J266" s="34" t="str">
        <f aca="false">IF($A266="","",$I266*$G266)</f>
        <v/>
      </c>
      <c r="K266" s="31" t="str">
        <f aca="false">IF($A266="","",IF(WEEKDAY($D266,2)=6,"Sábado",IF(WEEKDAY($D266,2)=7,"Domingo","Dia útil")))</f>
        <v/>
      </c>
      <c r="L266" s="34" t="str">
        <f aca="false">IF($A266="","",IF($K266="Sábado",Parâmetros!$C$6,IF($K266="Domingo",Parâmetros!$C$7,1)))</f>
        <v/>
      </c>
      <c r="M266" s="30" t="str">
        <f aca="false">IF($A266="","",IFERROR(INDEX(Ordens!$I$3:$I$42,MATCH($A266,Ordens!$A$3:$A$42,0)),Parâmetros!$C$5))</f>
        <v/>
      </c>
      <c r="N266" s="30" t="str">
        <f aca="false">IF($A266="","",$J266*$L266*$M266)</f>
        <v/>
      </c>
    </row>
    <row r="267" customFormat="false" ht="18" hidden="false" customHeight="true" outlineLevel="0" collapsed="false">
      <c r="A267" s="25"/>
      <c r="B267" s="26"/>
      <c r="C267" s="26"/>
      <c r="D267" s="27"/>
      <c r="E267" s="32"/>
      <c r="F267" s="32"/>
      <c r="G267" s="33"/>
      <c r="H267" s="34" t="str">
        <f aca="false">IF($A267="","",IF($F267&lt;=$E267,0,($F267-$E267)*24))</f>
        <v/>
      </c>
      <c r="I267" s="34" t="str">
        <f aca="false">IF($A267="","",ROUND($H267*60,0)/60)</f>
        <v/>
      </c>
      <c r="J267" s="34" t="str">
        <f aca="false">IF($A267="","",$I267*$G267)</f>
        <v/>
      </c>
      <c r="K267" s="31" t="str">
        <f aca="false">IF($A267="","",IF(WEEKDAY($D267,2)=6,"Sábado",IF(WEEKDAY($D267,2)=7,"Domingo","Dia útil")))</f>
        <v/>
      </c>
      <c r="L267" s="34" t="str">
        <f aca="false">IF($A267="","",IF($K267="Sábado",Parâmetros!$C$6,IF($K267="Domingo",Parâmetros!$C$7,1)))</f>
        <v/>
      </c>
      <c r="M267" s="30" t="str">
        <f aca="false">IF($A267="","",IFERROR(INDEX(Ordens!$I$3:$I$42,MATCH($A267,Ordens!$A$3:$A$42,0)),Parâmetros!$C$5))</f>
        <v/>
      </c>
      <c r="N267" s="30" t="str">
        <f aca="false">IF($A267="","",$J267*$L267*$M267)</f>
        <v/>
      </c>
    </row>
    <row r="268" customFormat="false" ht="18" hidden="false" customHeight="true" outlineLevel="0" collapsed="false">
      <c r="A268" s="25"/>
      <c r="B268" s="26"/>
      <c r="C268" s="26"/>
      <c r="D268" s="27"/>
      <c r="E268" s="32"/>
      <c r="F268" s="32"/>
      <c r="G268" s="33"/>
      <c r="H268" s="34" t="str">
        <f aca="false">IF($A268="","",IF($F268&lt;=$E268,0,($F268-$E268)*24))</f>
        <v/>
      </c>
      <c r="I268" s="34" t="str">
        <f aca="false">IF($A268="","",ROUND($H268*60,0)/60)</f>
        <v/>
      </c>
      <c r="J268" s="34" t="str">
        <f aca="false">IF($A268="","",$I268*$G268)</f>
        <v/>
      </c>
      <c r="K268" s="31" t="str">
        <f aca="false">IF($A268="","",IF(WEEKDAY($D268,2)=6,"Sábado",IF(WEEKDAY($D268,2)=7,"Domingo","Dia útil")))</f>
        <v/>
      </c>
      <c r="L268" s="34" t="str">
        <f aca="false">IF($A268="","",IF($K268="Sábado",Parâmetros!$C$6,IF($K268="Domingo",Parâmetros!$C$7,1)))</f>
        <v/>
      </c>
      <c r="M268" s="30" t="str">
        <f aca="false">IF($A268="","",IFERROR(INDEX(Ordens!$I$3:$I$42,MATCH($A268,Ordens!$A$3:$A$42,0)),Parâmetros!$C$5))</f>
        <v/>
      </c>
      <c r="N268" s="30" t="str">
        <f aca="false">IF($A268="","",$J268*$L268*$M268)</f>
        <v/>
      </c>
    </row>
    <row r="269" customFormat="false" ht="18" hidden="false" customHeight="true" outlineLevel="0" collapsed="false">
      <c r="A269" s="25"/>
      <c r="B269" s="26"/>
      <c r="C269" s="26"/>
      <c r="D269" s="27"/>
      <c r="E269" s="32"/>
      <c r="F269" s="32"/>
      <c r="G269" s="33"/>
      <c r="H269" s="34" t="str">
        <f aca="false">IF($A269="","",IF($F269&lt;=$E269,0,($F269-$E269)*24))</f>
        <v/>
      </c>
      <c r="I269" s="34" t="str">
        <f aca="false">IF($A269="","",ROUND($H269*60,0)/60)</f>
        <v/>
      </c>
      <c r="J269" s="34" t="str">
        <f aca="false">IF($A269="","",$I269*$G269)</f>
        <v/>
      </c>
      <c r="K269" s="31" t="str">
        <f aca="false">IF($A269="","",IF(WEEKDAY($D269,2)=6,"Sábado",IF(WEEKDAY($D269,2)=7,"Domingo","Dia útil")))</f>
        <v/>
      </c>
      <c r="L269" s="34" t="str">
        <f aca="false">IF($A269="","",IF($K269="Sábado",Parâmetros!$C$6,IF($K269="Domingo",Parâmetros!$C$7,1)))</f>
        <v/>
      </c>
      <c r="M269" s="30" t="str">
        <f aca="false">IF($A269="","",IFERROR(INDEX(Ordens!$I$3:$I$42,MATCH($A269,Ordens!$A$3:$A$42,0)),Parâmetros!$C$5))</f>
        <v/>
      </c>
      <c r="N269" s="30" t="str">
        <f aca="false">IF($A269="","",$J269*$L269*$M269)</f>
        <v/>
      </c>
    </row>
    <row r="270" customFormat="false" ht="18" hidden="false" customHeight="true" outlineLevel="0" collapsed="false">
      <c r="A270" s="25"/>
      <c r="B270" s="26"/>
      <c r="C270" s="26"/>
      <c r="D270" s="27"/>
      <c r="E270" s="32"/>
      <c r="F270" s="32"/>
      <c r="G270" s="33"/>
      <c r="H270" s="34" t="str">
        <f aca="false">IF($A270="","",IF($F270&lt;=$E270,0,($F270-$E270)*24))</f>
        <v/>
      </c>
      <c r="I270" s="34" t="str">
        <f aca="false">IF($A270="","",ROUND($H270*60,0)/60)</f>
        <v/>
      </c>
      <c r="J270" s="34" t="str">
        <f aca="false">IF($A270="","",$I270*$G270)</f>
        <v/>
      </c>
      <c r="K270" s="31" t="str">
        <f aca="false">IF($A270="","",IF(WEEKDAY($D270,2)=6,"Sábado",IF(WEEKDAY($D270,2)=7,"Domingo","Dia útil")))</f>
        <v/>
      </c>
      <c r="L270" s="34" t="str">
        <f aca="false">IF($A270="","",IF($K270="Sábado",Parâmetros!$C$6,IF($K270="Domingo",Parâmetros!$C$7,1)))</f>
        <v/>
      </c>
      <c r="M270" s="30" t="str">
        <f aca="false">IF($A270="","",IFERROR(INDEX(Ordens!$I$3:$I$42,MATCH($A270,Ordens!$A$3:$A$42,0)),Parâmetros!$C$5))</f>
        <v/>
      </c>
      <c r="N270" s="30" t="str">
        <f aca="false">IF($A270="","",$J270*$L270*$M270)</f>
        <v/>
      </c>
    </row>
    <row r="271" customFormat="false" ht="18" hidden="false" customHeight="true" outlineLevel="0" collapsed="false">
      <c r="A271" s="25"/>
      <c r="B271" s="26"/>
      <c r="C271" s="26"/>
      <c r="D271" s="27"/>
      <c r="E271" s="32"/>
      <c r="F271" s="32"/>
      <c r="G271" s="33"/>
      <c r="H271" s="34" t="str">
        <f aca="false">IF($A271="","",IF($F271&lt;=$E271,0,($F271-$E271)*24))</f>
        <v/>
      </c>
      <c r="I271" s="34" t="str">
        <f aca="false">IF($A271="","",ROUND($H271*60,0)/60)</f>
        <v/>
      </c>
      <c r="J271" s="34" t="str">
        <f aca="false">IF($A271="","",$I271*$G271)</f>
        <v/>
      </c>
      <c r="K271" s="31" t="str">
        <f aca="false">IF($A271="","",IF(WEEKDAY($D271,2)=6,"Sábado",IF(WEEKDAY($D271,2)=7,"Domingo","Dia útil")))</f>
        <v/>
      </c>
      <c r="L271" s="34" t="str">
        <f aca="false">IF($A271="","",IF($K271="Sábado",Parâmetros!$C$6,IF($K271="Domingo",Parâmetros!$C$7,1)))</f>
        <v/>
      </c>
      <c r="M271" s="30" t="str">
        <f aca="false">IF($A271="","",IFERROR(INDEX(Ordens!$I$3:$I$42,MATCH($A271,Ordens!$A$3:$A$42,0)),Parâmetros!$C$5))</f>
        <v/>
      </c>
      <c r="N271" s="30" t="str">
        <f aca="false">IF($A271="","",$J271*$L271*$M271)</f>
        <v/>
      </c>
    </row>
    <row r="272" customFormat="false" ht="18" hidden="false" customHeight="true" outlineLevel="0" collapsed="false">
      <c r="A272" s="25"/>
      <c r="B272" s="26"/>
      <c r="C272" s="26"/>
      <c r="D272" s="27"/>
      <c r="E272" s="32"/>
      <c r="F272" s="32"/>
      <c r="G272" s="33"/>
      <c r="H272" s="34" t="str">
        <f aca="false">IF($A272="","",IF($F272&lt;=$E272,0,($F272-$E272)*24))</f>
        <v/>
      </c>
      <c r="I272" s="34" t="str">
        <f aca="false">IF($A272="","",ROUND($H272*60,0)/60)</f>
        <v/>
      </c>
      <c r="J272" s="34" t="str">
        <f aca="false">IF($A272="","",$I272*$G272)</f>
        <v/>
      </c>
      <c r="K272" s="31" t="str">
        <f aca="false">IF($A272="","",IF(WEEKDAY($D272,2)=6,"Sábado",IF(WEEKDAY($D272,2)=7,"Domingo","Dia útil")))</f>
        <v/>
      </c>
      <c r="L272" s="34" t="str">
        <f aca="false">IF($A272="","",IF($K272="Sábado",Parâmetros!$C$6,IF($K272="Domingo",Parâmetros!$C$7,1)))</f>
        <v/>
      </c>
      <c r="M272" s="30" t="str">
        <f aca="false">IF($A272="","",IFERROR(INDEX(Ordens!$I$3:$I$42,MATCH($A272,Ordens!$A$3:$A$42,0)),Parâmetros!$C$5))</f>
        <v/>
      </c>
      <c r="N272" s="30" t="str">
        <f aca="false">IF($A272="","",$J272*$L272*$M272)</f>
        <v/>
      </c>
    </row>
    <row r="273" customFormat="false" ht="18" hidden="false" customHeight="true" outlineLevel="0" collapsed="false">
      <c r="A273" s="25"/>
      <c r="B273" s="26"/>
      <c r="C273" s="26"/>
      <c r="D273" s="27"/>
      <c r="E273" s="32"/>
      <c r="F273" s="32"/>
      <c r="G273" s="33"/>
      <c r="H273" s="34" t="str">
        <f aca="false">IF($A273="","",IF($F273&lt;=$E273,0,($F273-$E273)*24))</f>
        <v/>
      </c>
      <c r="I273" s="34" t="str">
        <f aca="false">IF($A273="","",ROUND($H273*60,0)/60)</f>
        <v/>
      </c>
      <c r="J273" s="34" t="str">
        <f aca="false">IF($A273="","",$I273*$G273)</f>
        <v/>
      </c>
      <c r="K273" s="31" t="str">
        <f aca="false">IF($A273="","",IF(WEEKDAY($D273,2)=6,"Sábado",IF(WEEKDAY($D273,2)=7,"Domingo","Dia útil")))</f>
        <v/>
      </c>
      <c r="L273" s="34" t="str">
        <f aca="false">IF($A273="","",IF($K273="Sábado",Parâmetros!$C$6,IF($K273="Domingo",Parâmetros!$C$7,1)))</f>
        <v/>
      </c>
      <c r="M273" s="30" t="str">
        <f aca="false">IF($A273="","",IFERROR(INDEX(Ordens!$I$3:$I$42,MATCH($A273,Ordens!$A$3:$A$42,0)),Parâmetros!$C$5))</f>
        <v/>
      </c>
      <c r="N273" s="30" t="str">
        <f aca="false">IF($A273="","",$J273*$L273*$M273)</f>
        <v/>
      </c>
    </row>
    <row r="274" customFormat="false" ht="18" hidden="false" customHeight="true" outlineLevel="0" collapsed="false">
      <c r="A274" s="25"/>
      <c r="B274" s="26"/>
      <c r="C274" s="26"/>
      <c r="D274" s="27"/>
      <c r="E274" s="32"/>
      <c r="F274" s="32"/>
      <c r="G274" s="33"/>
      <c r="H274" s="34" t="str">
        <f aca="false">IF($A274="","",IF($F274&lt;=$E274,0,($F274-$E274)*24))</f>
        <v/>
      </c>
      <c r="I274" s="34" t="str">
        <f aca="false">IF($A274="","",ROUND($H274*60,0)/60)</f>
        <v/>
      </c>
      <c r="J274" s="34" t="str">
        <f aca="false">IF($A274="","",$I274*$G274)</f>
        <v/>
      </c>
      <c r="K274" s="31" t="str">
        <f aca="false">IF($A274="","",IF(WEEKDAY($D274,2)=6,"Sábado",IF(WEEKDAY($D274,2)=7,"Domingo","Dia útil")))</f>
        <v/>
      </c>
      <c r="L274" s="34" t="str">
        <f aca="false">IF($A274="","",IF($K274="Sábado",Parâmetros!$C$6,IF($K274="Domingo",Parâmetros!$C$7,1)))</f>
        <v/>
      </c>
      <c r="M274" s="30" t="str">
        <f aca="false">IF($A274="","",IFERROR(INDEX(Ordens!$I$3:$I$42,MATCH($A274,Ordens!$A$3:$A$42,0)),Parâmetros!$C$5))</f>
        <v/>
      </c>
      <c r="N274" s="30" t="str">
        <f aca="false">IF($A274="","",$J274*$L274*$M274)</f>
        <v/>
      </c>
    </row>
    <row r="275" customFormat="false" ht="18" hidden="false" customHeight="true" outlineLevel="0" collapsed="false">
      <c r="A275" s="25"/>
      <c r="B275" s="26"/>
      <c r="C275" s="26"/>
      <c r="D275" s="27"/>
      <c r="E275" s="32"/>
      <c r="F275" s="32"/>
      <c r="G275" s="33"/>
      <c r="H275" s="34" t="str">
        <f aca="false">IF($A275="","",IF($F275&lt;=$E275,0,($F275-$E275)*24))</f>
        <v/>
      </c>
      <c r="I275" s="34" t="str">
        <f aca="false">IF($A275="","",ROUND($H275*60,0)/60)</f>
        <v/>
      </c>
      <c r="J275" s="34" t="str">
        <f aca="false">IF($A275="","",$I275*$G275)</f>
        <v/>
      </c>
      <c r="K275" s="31" t="str">
        <f aca="false">IF($A275="","",IF(WEEKDAY($D275,2)=6,"Sábado",IF(WEEKDAY($D275,2)=7,"Domingo","Dia útil")))</f>
        <v/>
      </c>
      <c r="L275" s="34" t="str">
        <f aca="false">IF($A275="","",IF($K275="Sábado",Parâmetros!$C$6,IF($K275="Domingo",Parâmetros!$C$7,1)))</f>
        <v/>
      </c>
      <c r="M275" s="30" t="str">
        <f aca="false">IF($A275="","",IFERROR(INDEX(Ordens!$I$3:$I$42,MATCH($A275,Ordens!$A$3:$A$42,0)),Parâmetros!$C$5))</f>
        <v/>
      </c>
      <c r="N275" s="30" t="str">
        <f aca="false">IF($A275="","",$J275*$L275*$M275)</f>
        <v/>
      </c>
    </row>
    <row r="276" customFormat="false" ht="18" hidden="false" customHeight="true" outlineLevel="0" collapsed="false">
      <c r="A276" s="25"/>
      <c r="B276" s="26"/>
      <c r="C276" s="26"/>
      <c r="D276" s="27"/>
      <c r="E276" s="32"/>
      <c r="F276" s="32"/>
      <c r="G276" s="33"/>
      <c r="H276" s="34" t="str">
        <f aca="false">IF($A276="","",IF($F276&lt;=$E276,0,($F276-$E276)*24))</f>
        <v/>
      </c>
      <c r="I276" s="34" t="str">
        <f aca="false">IF($A276="","",ROUND($H276*60,0)/60)</f>
        <v/>
      </c>
      <c r="J276" s="34" t="str">
        <f aca="false">IF($A276="","",$I276*$G276)</f>
        <v/>
      </c>
      <c r="K276" s="31" t="str">
        <f aca="false">IF($A276="","",IF(WEEKDAY($D276,2)=6,"Sábado",IF(WEEKDAY($D276,2)=7,"Domingo","Dia útil")))</f>
        <v/>
      </c>
      <c r="L276" s="34" t="str">
        <f aca="false">IF($A276="","",IF($K276="Sábado",Parâmetros!$C$6,IF($K276="Domingo",Parâmetros!$C$7,1)))</f>
        <v/>
      </c>
      <c r="M276" s="30" t="str">
        <f aca="false">IF($A276="","",IFERROR(INDEX(Ordens!$I$3:$I$42,MATCH($A276,Ordens!$A$3:$A$42,0)),Parâmetros!$C$5))</f>
        <v/>
      </c>
      <c r="N276" s="30" t="str">
        <f aca="false">IF($A276="","",$J276*$L276*$M276)</f>
        <v/>
      </c>
    </row>
    <row r="277" customFormat="false" ht="18" hidden="false" customHeight="true" outlineLevel="0" collapsed="false">
      <c r="A277" s="25"/>
      <c r="B277" s="26"/>
      <c r="C277" s="26"/>
      <c r="D277" s="27"/>
      <c r="E277" s="32"/>
      <c r="F277" s="32"/>
      <c r="G277" s="33"/>
      <c r="H277" s="34" t="str">
        <f aca="false">IF($A277="","",IF($F277&lt;=$E277,0,($F277-$E277)*24))</f>
        <v/>
      </c>
      <c r="I277" s="34" t="str">
        <f aca="false">IF($A277="","",ROUND($H277*60,0)/60)</f>
        <v/>
      </c>
      <c r="J277" s="34" t="str">
        <f aca="false">IF($A277="","",$I277*$G277)</f>
        <v/>
      </c>
      <c r="K277" s="31" t="str">
        <f aca="false">IF($A277="","",IF(WEEKDAY($D277,2)=6,"Sábado",IF(WEEKDAY($D277,2)=7,"Domingo","Dia útil")))</f>
        <v/>
      </c>
      <c r="L277" s="34" t="str">
        <f aca="false">IF($A277="","",IF($K277="Sábado",Parâmetros!$C$6,IF($K277="Domingo",Parâmetros!$C$7,1)))</f>
        <v/>
      </c>
      <c r="M277" s="30" t="str">
        <f aca="false">IF($A277="","",IFERROR(INDEX(Ordens!$I$3:$I$42,MATCH($A277,Ordens!$A$3:$A$42,0)),Parâmetros!$C$5))</f>
        <v/>
      </c>
      <c r="N277" s="30" t="str">
        <f aca="false">IF($A277="","",$J277*$L277*$M277)</f>
        <v/>
      </c>
    </row>
    <row r="278" customFormat="false" ht="18" hidden="false" customHeight="true" outlineLevel="0" collapsed="false">
      <c r="A278" s="25"/>
      <c r="B278" s="26"/>
      <c r="C278" s="26"/>
      <c r="D278" s="27"/>
      <c r="E278" s="32"/>
      <c r="F278" s="32"/>
      <c r="G278" s="33"/>
      <c r="H278" s="34" t="str">
        <f aca="false">IF($A278="","",IF($F278&lt;=$E278,0,($F278-$E278)*24))</f>
        <v/>
      </c>
      <c r="I278" s="34" t="str">
        <f aca="false">IF($A278="","",ROUND($H278*60,0)/60)</f>
        <v/>
      </c>
      <c r="J278" s="34" t="str">
        <f aca="false">IF($A278="","",$I278*$G278)</f>
        <v/>
      </c>
      <c r="K278" s="31" t="str">
        <f aca="false">IF($A278="","",IF(WEEKDAY($D278,2)=6,"Sábado",IF(WEEKDAY($D278,2)=7,"Domingo","Dia útil")))</f>
        <v/>
      </c>
      <c r="L278" s="34" t="str">
        <f aca="false">IF($A278="","",IF($K278="Sábado",Parâmetros!$C$6,IF($K278="Domingo",Parâmetros!$C$7,1)))</f>
        <v/>
      </c>
      <c r="M278" s="30" t="str">
        <f aca="false">IF($A278="","",IFERROR(INDEX(Ordens!$I$3:$I$42,MATCH($A278,Ordens!$A$3:$A$42,0)),Parâmetros!$C$5))</f>
        <v/>
      </c>
      <c r="N278" s="30" t="str">
        <f aca="false">IF($A278="","",$J278*$L278*$M278)</f>
        <v/>
      </c>
    </row>
    <row r="279" customFormat="false" ht="18" hidden="false" customHeight="true" outlineLevel="0" collapsed="false">
      <c r="A279" s="25"/>
      <c r="B279" s="26"/>
      <c r="C279" s="26"/>
      <c r="D279" s="27"/>
      <c r="E279" s="32"/>
      <c r="F279" s="32"/>
      <c r="G279" s="33"/>
      <c r="H279" s="34" t="str">
        <f aca="false">IF($A279="","",IF($F279&lt;=$E279,0,($F279-$E279)*24))</f>
        <v/>
      </c>
      <c r="I279" s="34" t="str">
        <f aca="false">IF($A279="","",ROUND($H279*60,0)/60)</f>
        <v/>
      </c>
      <c r="J279" s="34" t="str">
        <f aca="false">IF($A279="","",$I279*$G279)</f>
        <v/>
      </c>
      <c r="K279" s="31" t="str">
        <f aca="false">IF($A279="","",IF(WEEKDAY($D279,2)=6,"Sábado",IF(WEEKDAY($D279,2)=7,"Domingo","Dia útil")))</f>
        <v/>
      </c>
      <c r="L279" s="34" t="str">
        <f aca="false">IF($A279="","",IF($K279="Sábado",Parâmetros!$C$6,IF($K279="Domingo",Parâmetros!$C$7,1)))</f>
        <v/>
      </c>
      <c r="M279" s="30" t="str">
        <f aca="false">IF($A279="","",IFERROR(INDEX(Ordens!$I$3:$I$42,MATCH($A279,Ordens!$A$3:$A$42,0)),Parâmetros!$C$5))</f>
        <v/>
      </c>
      <c r="N279" s="30" t="str">
        <f aca="false">IF($A279="","",$J279*$L279*$M279)</f>
        <v/>
      </c>
    </row>
    <row r="280" customFormat="false" ht="18" hidden="false" customHeight="true" outlineLevel="0" collapsed="false">
      <c r="A280" s="25"/>
      <c r="B280" s="26"/>
      <c r="C280" s="26"/>
      <c r="D280" s="27"/>
      <c r="E280" s="32"/>
      <c r="F280" s="32"/>
      <c r="G280" s="33"/>
      <c r="H280" s="34" t="str">
        <f aca="false">IF($A280="","",IF($F280&lt;=$E280,0,($F280-$E280)*24))</f>
        <v/>
      </c>
      <c r="I280" s="34" t="str">
        <f aca="false">IF($A280="","",ROUND($H280*60,0)/60)</f>
        <v/>
      </c>
      <c r="J280" s="34" t="str">
        <f aca="false">IF($A280="","",$I280*$G280)</f>
        <v/>
      </c>
      <c r="K280" s="31" t="str">
        <f aca="false">IF($A280="","",IF(WEEKDAY($D280,2)=6,"Sábado",IF(WEEKDAY($D280,2)=7,"Domingo","Dia útil")))</f>
        <v/>
      </c>
      <c r="L280" s="34" t="str">
        <f aca="false">IF($A280="","",IF($K280="Sábado",Parâmetros!$C$6,IF($K280="Domingo",Parâmetros!$C$7,1)))</f>
        <v/>
      </c>
      <c r="M280" s="30" t="str">
        <f aca="false">IF($A280="","",IFERROR(INDEX(Ordens!$I$3:$I$42,MATCH($A280,Ordens!$A$3:$A$42,0)),Parâmetros!$C$5))</f>
        <v/>
      </c>
      <c r="N280" s="30" t="str">
        <f aca="false">IF($A280="","",$J280*$L280*$M280)</f>
        <v/>
      </c>
    </row>
    <row r="281" customFormat="false" ht="18" hidden="false" customHeight="true" outlineLevel="0" collapsed="false">
      <c r="A281" s="25"/>
      <c r="B281" s="26"/>
      <c r="C281" s="26"/>
      <c r="D281" s="27"/>
      <c r="E281" s="32"/>
      <c r="F281" s="32"/>
      <c r="G281" s="33"/>
      <c r="H281" s="34" t="str">
        <f aca="false">IF($A281="","",IF($F281&lt;=$E281,0,($F281-$E281)*24))</f>
        <v/>
      </c>
      <c r="I281" s="34" t="str">
        <f aca="false">IF($A281="","",ROUND($H281*60,0)/60)</f>
        <v/>
      </c>
      <c r="J281" s="34" t="str">
        <f aca="false">IF($A281="","",$I281*$G281)</f>
        <v/>
      </c>
      <c r="K281" s="31" t="str">
        <f aca="false">IF($A281="","",IF(WEEKDAY($D281,2)=6,"Sábado",IF(WEEKDAY($D281,2)=7,"Domingo","Dia útil")))</f>
        <v/>
      </c>
      <c r="L281" s="34" t="str">
        <f aca="false">IF($A281="","",IF($K281="Sábado",Parâmetros!$C$6,IF($K281="Domingo",Parâmetros!$C$7,1)))</f>
        <v/>
      </c>
      <c r="M281" s="30" t="str">
        <f aca="false">IF($A281="","",IFERROR(INDEX(Ordens!$I$3:$I$42,MATCH($A281,Ordens!$A$3:$A$42,0)),Parâmetros!$C$5))</f>
        <v/>
      </c>
      <c r="N281" s="30" t="str">
        <f aca="false">IF($A281="","",$J281*$L281*$M281)</f>
        <v/>
      </c>
    </row>
    <row r="282" customFormat="false" ht="18" hidden="false" customHeight="true" outlineLevel="0" collapsed="false">
      <c r="A282" s="25"/>
      <c r="B282" s="26"/>
      <c r="C282" s="26"/>
      <c r="D282" s="27"/>
      <c r="E282" s="32"/>
      <c r="F282" s="32"/>
      <c r="G282" s="33"/>
      <c r="H282" s="34" t="str">
        <f aca="false">IF($A282="","",IF($F282&lt;=$E282,0,($F282-$E282)*24))</f>
        <v/>
      </c>
      <c r="I282" s="34" t="str">
        <f aca="false">IF($A282="","",ROUND($H282*60,0)/60)</f>
        <v/>
      </c>
      <c r="J282" s="34" t="str">
        <f aca="false">IF($A282="","",$I282*$G282)</f>
        <v/>
      </c>
      <c r="K282" s="31" t="str">
        <f aca="false">IF($A282="","",IF(WEEKDAY($D282,2)=6,"Sábado",IF(WEEKDAY($D282,2)=7,"Domingo","Dia útil")))</f>
        <v/>
      </c>
      <c r="L282" s="34" t="str">
        <f aca="false">IF($A282="","",IF($K282="Sábado",Parâmetros!$C$6,IF($K282="Domingo",Parâmetros!$C$7,1)))</f>
        <v/>
      </c>
      <c r="M282" s="30" t="str">
        <f aca="false">IF($A282="","",IFERROR(INDEX(Ordens!$I$3:$I$42,MATCH($A282,Ordens!$A$3:$A$42,0)),Parâmetros!$C$5))</f>
        <v/>
      </c>
      <c r="N282" s="30" t="str">
        <f aca="false">IF($A282="","",$J282*$L282*$M282)</f>
        <v/>
      </c>
    </row>
    <row r="283" customFormat="false" ht="18" hidden="false" customHeight="true" outlineLevel="0" collapsed="false">
      <c r="A283" s="25"/>
      <c r="B283" s="26"/>
      <c r="C283" s="26"/>
      <c r="D283" s="27"/>
      <c r="E283" s="32"/>
      <c r="F283" s="32"/>
      <c r="G283" s="33"/>
      <c r="H283" s="34" t="str">
        <f aca="false">IF($A283="","",IF($F283&lt;=$E283,0,($F283-$E283)*24))</f>
        <v/>
      </c>
      <c r="I283" s="34" t="str">
        <f aca="false">IF($A283="","",ROUND($H283*60,0)/60)</f>
        <v/>
      </c>
      <c r="J283" s="34" t="str">
        <f aca="false">IF($A283="","",$I283*$G283)</f>
        <v/>
      </c>
      <c r="K283" s="31" t="str">
        <f aca="false">IF($A283="","",IF(WEEKDAY($D283,2)=6,"Sábado",IF(WEEKDAY($D283,2)=7,"Domingo","Dia útil")))</f>
        <v/>
      </c>
      <c r="L283" s="34" t="str">
        <f aca="false">IF($A283="","",IF($K283="Sábado",Parâmetros!$C$6,IF($K283="Domingo",Parâmetros!$C$7,1)))</f>
        <v/>
      </c>
      <c r="M283" s="30" t="str">
        <f aca="false">IF($A283="","",IFERROR(INDEX(Ordens!$I$3:$I$42,MATCH($A283,Ordens!$A$3:$A$42,0)),Parâmetros!$C$5))</f>
        <v/>
      </c>
      <c r="N283" s="30" t="str">
        <f aca="false">IF($A283="","",$J283*$L283*$M283)</f>
        <v/>
      </c>
    </row>
    <row r="284" customFormat="false" ht="18" hidden="false" customHeight="true" outlineLevel="0" collapsed="false">
      <c r="A284" s="25"/>
      <c r="B284" s="26"/>
      <c r="C284" s="26"/>
      <c r="D284" s="27"/>
      <c r="E284" s="32"/>
      <c r="F284" s="32"/>
      <c r="G284" s="33"/>
      <c r="H284" s="34" t="str">
        <f aca="false">IF($A284="","",IF($F284&lt;=$E284,0,($F284-$E284)*24))</f>
        <v/>
      </c>
      <c r="I284" s="34" t="str">
        <f aca="false">IF($A284="","",ROUND($H284*60,0)/60)</f>
        <v/>
      </c>
      <c r="J284" s="34" t="str">
        <f aca="false">IF($A284="","",$I284*$G284)</f>
        <v/>
      </c>
      <c r="K284" s="31" t="str">
        <f aca="false">IF($A284="","",IF(WEEKDAY($D284,2)=6,"Sábado",IF(WEEKDAY($D284,2)=7,"Domingo","Dia útil")))</f>
        <v/>
      </c>
      <c r="L284" s="34" t="str">
        <f aca="false">IF($A284="","",IF($K284="Sábado",Parâmetros!$C$6,IF($K284="Domingo",Parâmetros!$C$7,1)))</f>
        <v/>
      </c>
      <c r="M284" s="30" t="str">
        <f aca="false">IF($A284="","",IFERROR(INDEX(Ordens!$I$3:$I$42,MATCH($A284,Ordens!$A$3:$A$42,0)),Parâmetros!$C$5))</f>
        <v/>
      </c>
      <c r="N284" s="30" t="str">
        <f aca="false">IF($A284="","",$J284*$L284*$M284)</f>
        <v/>
      </c>
    </row>
    <row r="285" customFormat="false" ht="18" hidden="false" customHeight="true" outlineLevel="0" collapsed="false">
      <c r="A285" s="25"/>
      <c r="B285" s="26"/>
      <c r="C285" s="26"/>
      <c r="D285" s="27"/>
      <c r="E285" s="32"/>
      <c r="F285" s="32"/>
      <c r="G285" s="33"/>
      <c r="H285" s="34" t="str">
        <f aca="false">IF($A285="","",IF($F285&lt;=$E285,0,($F285-$E285)*24))</f>
        <v/>
      </c>
      <c r="I285" s="34" t="str">
        <f aca="false">IF($A285="","",ROUND($H285*60,0)/60)</f>
        <v/>
      </c>
      <c r="J285" s="34" t="str">
        <f aca="false">IF($A285="","",$I285*$G285)</f>
        <v/>
      </c>
      <c r="K285" s="31" t="str">
        <f aca="false">IF($A285="","",IF(WEEKDAY($D285,2)=6,"Sábado",IF(WEEKDAY($D285,2)=7,"Domingo","Dia útil")))</f>
        <v/>
      </c>
      <c r="L285" s="34" t="str">
        <f aca="false">IF($A285="","",IF($K285="Sábado",Parâmetros!$C$6,IF($K285="Domingo",Parâmetros!$C$7,1)))</f>
        <v/>
      </c>
      <c r="M285" s="30" t="str">
        <f aca="false">IF($A285="","",IFERROR(INDEX(Ordens!$I$3:$I$42,MATCH($A285,Ordens!$A$3:$A$42,0)),Parâmetros!$C$5))</f>
        <v/>
      </c>
      <c r="N285" s="30" t="str">
        <f aca="false">IF($A285="","",$J285*$L285*$M285)</f>
        <v/>
      </c>
    </row>
    <row r="286" customFormat="false" ht="18" hidden="false" customHeight="true" outlineLevel="0" collapsed="false">
      <c r="A286" s="25"/>
      <c r="B286" s="26"/>
      <c r="C286" s="26"/>
      <c r="D286" s="27"/>
      <c r="E286" s="32"/>
      <c r="F286" s="32"/>
      <c r="G286" s="33"/>
      <c r="H286" s="34" t="str">
        <f aca="false">IF($A286="","",IF($F286&lt;=$E286,0,($F286-$E286)*24))</f>
        <v/>
      </c>
      <c r="I286" s="34" t="str">
        <f aca="false">IF($A286="","",ROUND($H286*60,0)/60)</f>
        <v/>
      </c>
      <c r="J286" s="34" t="str">
        <f aca="false">IF($A286="","",$I286*$G286)</f>
        <v/>
      </c>
      <c r="K286" s="31" t="str">
        <f aca="false">IF($A286="","",IF(WEEKDAY($D286,2)=6,"Sábado",IF(WEEKDAY($D286,2)=7,"Domingo","Dia útil")))</f>
        <v/>
      </c>
      <c r="L286" s="34" t="str">
        <f aca="false">IF($A286="","",IF($K286="Sábado",Parâmetros!$C$6,IF($K286="Domingo",Parâmetros!$C$7,1)))</f>
        <v/>
      </c>
      <c r="M286" s="30" t="str">
        <f aca="false">IF($A286="","",IFERROR(INDEX(Ordens!$I$3:$I$42,MATCH($A286,Ordens!$A$3:$A$42,0)),Parâmetros!$C$5))</f>
        <v/>
      </c>
      <c r="N286" s="30" t="str">
        <f aca="false">IF($A286="","",$J286*$L286*$M286)</f>
        <v/>
      </c>
    </row>
    <row r="287" customFormat="false" ht="18" hidden="false" customHeight="true" outlineLevel="0" collapsed="false">
      <c r="A287" s="25"/>
      <c r="B287" s="26"/>
      <c r="C287" s="26"/>
      <c r="D287" s="27"/>
      <c r="E287" s="32"/>
      <c r="F287" s="32"/>
      <c r="G287" s="33"/>
      <c r="H287" s="34" t="str">
        <f aca="false">IF($A287="","",IF($F287&lt;=$E287,0,($F287-$E287)*24))</f>
        <v/>
      </c>
      <c r="I287" s="34" t="str">
        <f aca="false">IF($A287="","",ROUND($H287*60,0)/60)</f>
        <v/>
      </c>
      <c r="J287" s="34" t="str">
        <f aca="false">IF($A287="","",$I287*$G287)</f>
        <v/>
      </c>
      <c r="K287" s="31" t="str">
        <f aca="false">IF($A287="","",IF(WEEKDAY($D287,2)=6,"Sábado",IF(WEEKDAY($D287,2)=7,"Domingo","Dia útil")))</f>
        <v/>
      </c>
      <c r="L287" s="34" t="str">
        <f aca="false">IF($A287="","",IF($K287="Sábado",Parâmetros!$C$6,IF($K287="Domingo",Parâmetros!$C$7,1)))</f>
        <v/>
      </c>
      <c r="M287" s="30" t="str">
        <f aca="false">IF($A287="","",IFERROR(INDEX(Ordens!$I$3:$I$42,MATCH($A287,Ordens!$A$3:$A$42,0)),Parâmetros!$C$5))</f>
        <v/>
      </c>
      <c r="N287" s="30" t="str">
        <f aca="false">IF($A287="","",$J287*$L287*$M287)</f>
        <v/>
      </c>
    </row>
    <row r="288" customFormat="false" ht="18" hidden="false" customHeight="true" outlineLevel="0" collapsed="false">
      <c r="A288" s="25"/>
      <c r="B288" s="26"/>
      <c r="C288" s="26"/>
      <c r="D288" s="27"/>
      <c r="E288" s="32"/>
      <c r="F288" s="32"/>
      <c r="G288" s="33"/>
      <c r="H288" s="34" t="str">
        <f aca="false">IF($A288="","",IF($F288&lt;=$E288,0,($F288-$E288)*24))</f>
        <v/>
      </c>
      <c r="I288" s="34" t="str">
        <f aca="false">IF($A288="","",ROUND($H288*60,0)/60)</f>
        <v/>
      </c>
      <c r="J288" s="34" t="str">
        <f aca="false">IF($A288="","",$I288*$G288)</f>
        <v/>
      </c>
      <c r="K288" s="31" t="str">
        <f aca="false">IF($A288="","",IF(WEEKDAY($D288,2)=6,"Sábado",IF(WEEKDAY($D288,2)=7,"Domingo","Dia útil")))</f>
        <v/>
      </c>
      <c r="L288" s="34" t="str">
        <f aca="false">IF($A288="","",IF($K288="Sábado",Parâmetros!$C$6,IF($K288="Domingo",Parâmetros!$C$7,1)))</f>
        <v/>
      </c>
      <c r="M288" s="30" t="str">
        <f aca="false">IF($A288="","",IFERROR(INDEX(Ordens!$I$3:$I$42,MATCH($A288,Ordens!$A$3:$A$42,0)),Parâmetros!$C$5))</f>
        <v/>
      </c>
      <c r="N288" s="30" t="str">
        <f aca="false">IF($A288="","",$J288*$L288*$M288)</f>
        <v/>
      </c>
    </row>
    <row r="289" customFormat="false" ht="18" hidden="false" customHeight="true" outlineLevel="0" collapsed="false">
      <c r="A289" s="25"/>
      <c r="B289" s="26"/>
      <c r="C289" s="26"/>
      <c r="D289" s="27"/>
      <c r="E289" s="32"/>
      <c r="F289" s="32"/>
      <c r="G289" s="33"/>
      <c r="H289" s="34" t="str">
        <f aca="false">IF($A289="","",IF($F289&lt;=$E289,0,($F289-$E289)*24))</f>
        <v/>
      </c>
      <c r="I289" s="34" t="str">
        <f aca="false">IF($A289="","",ROUND($H289*60,0)/60)</f>
        <v/>
      </c>
      <c r="J289" s="34" t="str">
        <f aca="false">IF($A289="","",$I289*$G289)</f>
        <v/>
      </c>
      <c r="K289" s="31" t="str">
        <f aca="false">IF($A289="","",IF(WEEKDAY($D289,2)=6,"Sábado",IF(WEEKDAY($D289,2)=7,"Domingo","Dia útil")))</f>
        <v/>
      </c>
      <c r="L289" s="34" t="str">
        <f aca="false">IF($A289="","",IF($K289="Sábado",Parâmetros!$C$6,IF($K289="Domingo",Parâmetros!$C$7,1)))</f>
        <v/>
      </c>
      <c r="M289" s="30" t="str">
        <f aca="false">IF($A289="","",IFERROR(INDEX(Ordens!$I$3:$I$42,MATCH($A289,Ordens!$A$3:$A$42,0)),Parâmetros!$C$5))</f>
        <v/>
      </c>
      <c r="N289" s="30" t="str">
        <f aca="false">IF($A289="","",$J289*$L289*$M289)</f>
        <v/>
      </c>
    </row>
    <row r="290" customFormat="false" ht="18" hidden="false" customHeight="true" outlineLevel="0" collapsed="false">
      <c r="A290" s="25"/>
      <c r="B290" s="26"/>
      <c r="C290" s="26"/>
      <c r="D290" s="27"/>
      <c r="E290" s="32"/>
      <c r="F290" s="32"/>
      <c r="G290" s="33"/>
      <c r="H290" s="34" t="str">
        <f aca="false">IF($A290="","",IF($F290&lt;=$E290,0,($F290-$E290)*24))</f>
        <v/>
      </c>
      <c r="I290" s="34" t="str">
        <f aca="false">IF($A290="","",ROUND($H290*60,0)/60)</f>
        <v/>
      </c>
      <c r="J290" s="34" t="str">
        <f aca="false">IF($A290="","",$I290*$G290)</f>
        <v/>
      </c>
      <c r="K290" s="31" t="str">
        <f aca="false">IF($A290="","",IF(WEEKDAY($D290,2)=6,"Sábado",IF(WEEKDAY($D290,2)=7,"Domingo","Dia útil")))</f>
        <v/>
      </c>
      <c r="L290" s="34" t="str">
        <f aca="false">IF($A290="","",IF($K290="Sábado",Parâmetros!$C$6,IF($K290="Domingo",Parâmetros!$C$7,1)))</f>
        <v/>
      </c>
      <c r="M290" s="30" t="str">
        <f aca="false">IF($A290="","",IFERROR(INDEX(Ordens!$I$3:$I$42,MATCH($A290,Ordens!$A$3:$A$42,0)),Parâmetros!$C$5))</f>
        <v/>
      </c>
      <c r="N290" s="30" t="str">
        <f aca="false">IF($A290="","",$J290*$L290*$M290)</f>
        <v/>
      </c>
    </row>
    <row r="291" customFormat="false" ht="18" hidden="false" customHeight="true" outlineLevel="0" collapsed="false">
      <c r="A291" s="25"/>
      <c r="B291" s="26"/>
      <c r="C291" s="26"/>
      <c r="D291" s="27"/>
      <c r="E291" s="32"/>
      <c r="F291" s="32"/>
      <c r="G291" s="33"/>
      <c r="H291" s="34" t="str">
        <f aca="false">IF($A291="","",IF($F291&lt;=$E291,0,($F291-$E291)*24))</f>
        <v/>
      </c>
      <c r="I291" s="34" t="str">
        <f aca="false">IF($A291="","",ROUND($H291*60,0)/60)</f>
        <v/>
      </c>
      <c r="J291" s="34" t="str">
        <f aca="false">IF($A291="","",$I291*$G291)</f>
        <v/>
      </c>
      <c r="K291" s="31" t="str">
        <f aca="false">IF($A291="","",IF(WEEKDAY($D291,2)=6,"Sábado",IF(WEEKDAY($D291,2)=7,"Domingo","Dia útil")))</f>
        <v/>
      </c>
      <c r="L291" s="34" t="str">
        <f aca="false">IF($A291="","",IF($K291="Sábado",Parâmetros!$C$6,IF($K291="Domingo",Parâmetros!$C$7,1)))</f>
        <v/>
      </c>
      <c r="M291" s="30" t="str">
        <f aca="false">IF($A291="","",IFERROR(INDEX(Ordens!$I$3:$I$42,MATCH($A291,Ordens!$A$3:$A$42,0)),Parâmetros!$C$5))</f>
        <v/>
      </c>
      <c r="N291" s="30" t="str">
        <f aca="false">IF($A291="","",$J291*$L291*$M291)</f>
        <v/>
      </c>
    </row>
    <row r="292" customFormat="false" ht="18" hidden="false" customHeight="true" outlineLevel="0" collapsed="false">
      <c r="A292" s="25"/>
      <c r="B292" s="26"/>
      <c r="C292" s="26"/>
      <c r="D292" s="27"/>
      <c r="E292" s="32"/>
      <c r="F292" s="32"/>
      <c r="G292" s="33"/>
      <c r="H292" s="34" t="str">
        <f aca="false">IF($A292="","",IF($F292&lt;=$E292,0,($F292-$E292)*24))</f>
        <v/>
      </c>
      <c r="I292" s="34" t="str">
        <f aca="false">IF($A292="","",ROUND($H292*60,0)/60)</f>
        <v/>
      </c>
      <c r="J292" s="34" t="str">
        <f aca="false">IF($A292="","",$I292*$G292)</f>
        <v/>
      </c>
      <c r="K292" s="31" t="str">
        <f aca="false">IF($A292="","",IF(WEEKDAY($D292,2)=6,"Sábado",IF(WEEKDAY($D292,2)=7,"Domingo","Dia útil")))</f>
        <v/>
      </c>
      <c r="L292" s="34" t="str">
        <f aca="false">IF($A292="","",IF($K292="Sábado",Parâmetros!$C$6,IF($K292="Domingo",Parâmetros!$C$7,1)))</f>
        <v/>
      </c>
      <c r="M292" s="30" t="str">
        <f aca="false">IF($A292="","",IFERROR(INDEX(Ordens!$I$3:$I$42,MATCH($A292,Ordens!$A$3:$A$42,0)),Parâmetros!$C$5))</f>
        <v/>
      </c>
      <c r="N292" s="30" t="str">
        <f aca="false">IF($A292="","",$J292*$L292*$M292)</f>
        <v/>
      </c>
    </row>
    <row r="293" customFormat="false" ht="18" hidden="false" customHeight="true" outlineLevel="0" collapsed="false">
      <c r="A293" s="25"/>
      <c r="B293" s="26"/>
      <c r="C293" s="26"/>
      <c r="D293" s="27"/>
      <c r="E293" s="32"/>
      <c r="F293" s="32"/>
      <c r="G293" s="33"/>
      <c r="H293" s="34" t="str">
        <f aca="false">IF($A293="","",IF($F293&lt;=$E293,0,($F293-$E293)*24))</f>
        <v/>
      </c>
      <c r="I293" s="34" t="str">
        <f aca="false">IF($A293="","",ROUND($H293*60,0)/60)</f>
        <v/>
      </c>
      <c r="J293" s="34" t="str">
        <f aca="false">IF($A293="","",$I293*$G293)</f>
        <v/>
      </c>
      <c r="K293" s="31" t="str">
        <f aca="false">IF($A293="","",IF(WEEKDAY($D293,2)=6,"Sábado",IF(WEEKDAY($D293,2)=7,"Domingo","Dia útil")))</f>
        <v/>
      </c>
      <c r="L293" s="34" t="str">
        <f aca="false">IF($A293="","",IF($K293="Sábado",Parâmetros!$C$6,IF($K293="Domingo",Parâmetros!$C$7,1)))</f>
        <v/>
      </c>
      <c r="M293" s="30" t="str">
        <f aca="false">IF($A293="","",IFERROR(INDEX(Ordens!$I$3:$I$42,MATCH($A293,Ordens!$A$3:$A$42,0)),Parâmetros!$C$5))</f>
        <v/>
      </c>
      <c r="N293" s="30" t="str">
        <f aca="false">IF($A293="","",$J293*$L293*$M293)</f>
        <v/>
      </c>
    </row>
    <row r="294" customFormat="false" ht="18" hidden="false" customHeight="true" outlineLevel="0" collapsed="false">
      <c r="A294" s="25"/>
      <c r="B294" s="26"/>
      <c r="C294" s="26"/>
      <c r="D294" s="27"/>
      <c r="E294" s="32"/>
      <c r="F294" s="32"/>
      <c r="G294" s="33"/>
      <c r="H294" s="34" t="str">
        <f aca="false">IF($A294="","",IF($F294&lt;=$E294,0,($F294-$E294)*24))</f>
        <v/>
      </c>
      <c r="I294" s="34" t="str">
        <f aca="false">IF($A294="","",ROUND($H294*60,0)/60)</f>
        <v/>
      </c>
      <c r="J294" s="34" t="str">
        <f aca="false">IF($A294="","",$I294*$G294)</f>
        <v/>
      </c>
      <c r="K294" s="31" t="str">
        <f aca="false">IF($A294="","",IF(WEEKDAY($D294,2)=6,"Sábado",IF(WEEKDAY($D294,2)=7,"Domingo","Dia útil")))</f>
        <v/>
      </c>
      <c r="L294" s="34" t="str">
        <f aca="false">IF($A294="","",IF($K294="Sábado",Parâmetros!$C$6,IF($K294="Domingo",Parâmetros!$C$7,1)))</f>
        <v/>
      </c>
      <c r="M294" s="30" t="str">
        <f aca="false">IF($A294="","",IFERROR(INDEX(Ordens!$I$3:$I$42,MATCH($A294,Ordens!$A$3:$A$42,0)),Parâmetros!$C$5))</f>
        <v/>
      </c>
      <c r="N294" s="30" t="str">
        <f aca="false">IF($A294="","",$J294*$L294*$M294)</f>
        <v/>
      </c>
    </row>
    <row r="295" customFormat="false" ht="18" hidden="false" customHeight="true" outlineLevel="0" collapsed="false">
      <c r="A295" s="25"/>
      <c r="B295" s="26"/>
      <c r="C295" s="26"/>
      <c r="D295" s="27"/>
      <c r="E295" s="32"/>
      <c r="F295" s="32"/>
      <c r="G295" s="33"/>
      <c r="H295" s="34" t="str">
        <f aca="false">IF($A295="","",IF($F295&lt;=$E295,0,($F295-$E295)*24))</f>
        <v/>
      </c>
      <c r="I295" s="34" t="str">
        <f aca="false">IF($A295="","",ROUND($H295*60,0)/60)</f>
        <v/>
      </c>
      <c r="J295" s="34" t="str">
        <f aca="false">IF($A295="","",$I295*$G295)</f>
        <v/>
      </c>
      <c r="K295" s="31" t="str">
        <f aca="false">IF($A295="","",IF(WEEKDAY($D295,2)=6,"Sábado",IF(WEEKDAY($D295,2)=7,"Domingo","Dia útil")))</f>
        <v/>
      </c>
      <c r="L295" s="34" t="str">
        <f aca="false">IF($A295="","",IF($K295="Sábado",Parâmetros!$C$6,IF($K295="Domingo",Parâmetros!$C$7,1)))</f>
        <v/>
      </c>
      <c r="M295" s="30" t="str">
        <f aca="false">IF($A295="","",IFERROR(INDEX(Ordens!$I$3:$I$42,MATCH($A295,Ordens!$A$3:$A$42,0)),Parâmetros!$C$5))</f>
        <v/>
      </c>
      <c r="N295" s="30" t="str">
        <f aca="false">IF($A295="","",$J295*$L295*$M295)</f>
        <v/>
      </c>
    </row>
    <row r="296" customFormat="false" ht="18" hidden="false" customHeight="true" outlineLevel="0" collapsed="false">
      <c r="A296" s="25"/>
      <c r="B296" s="26"/>
      <c r="C296" s="26"/>
      <c r="D296" s="27"/>
      <c r="E296" s="32"/>
      <c r="F296" s="32"/>
      <c r="G296" s="33"/>
      <c r="H296" s="34" t="str">
        <f aca="false">IF($A296="","",IF($F296&lt;=$E296,0,($F296-$E296)*24))</f>
        <v/>
      </c>
      <c r="I296" s="34" t="str">
        <f aca="false">IF($A296="","",ROUND($H296*60,0)/60)</f>
        <v/>
      </c>
      <c r="J296" s="34" t="str">
        <f aca="false">IF($A296="","",$I296*$G296)</f>
        <v/>
      </c>
      <c r="K296" s="31" t="str">
        <f aca="false">IF($A296="","",IF(WEEKDAY($D296,2)=6,"Sábado",IF(WEEKDAY($D296,2)=7,"Domingo","Dia útil")))</f>
        <v/>
      </c>
      <c r="L296" s="34" t="str">
        <f aca="false">IF($A296="","",IF($K296="Sábado",Parâmetros!$C$6,IF($K296="Domingo",Parâmetros!$C$7,1)))</f>
        <v/>
      </c>
      <c r="M296" s="30" t="str">
        <f aca="false">IF($A296="","",IFERROR(INDEX(Ordens!$I$3:$I$42,MATCH($A296,Ordens!$A$3:$A$42,0)),Parâmetros!$C$5))</f>
        <v/>
      </c>
      <c r="N296" s="30" t="str">
        <f aca="false">IF($A296="","",$J296*$L296*$M296)</f>
        <v/>
      </c>
    </row>
    <row r="297" customFormat="false" ht="18" hidden="false" customHeight="true" outlineLevel="0" collapsed="false">
      <c r="A297" s="25"/>
      <c r="B297" s="26"/>
      <c r="C297" s="26"/>
      <c r="D297" s="27"/>
      <c r="E297" s="32"/>
      <c r="F297" s="32"/>
      <c r="G297" s="33"/>
      <c r="H297" s="34" t="str">
        <f aca="false">IF($A297="","",IF($F297&lt;=$E297,0,($F297-$E297)*24))</f>
        <v/>
      </c>
      <c r="I297" s="34" t="str">
        <f aca="false">IF($A297="","",ROUND($H297*60,0)/60)</f>
        <v/>
      </c>
      <c r="J297" s="34" t="str">
        <f aca="false">IF($A297="","",$I297*$G297)</f>
        <v/>
      </c>
      <c r="K297" s="31" t="str">
        <f aca="false">IF($A297="","",IF(WEEKDAY($D297,2)=6,"Sábado",IF(WEEKDAY($D297,2)=7,"Domingo","Dia útil")))</f>
        <v/>
      </c>
      <c r="L297" s="34" t="str">
        <f aca="false">IF($A297="","",IF($K297="Sábado",Parâmetros!$C$6,IF($K297="Domingo",Parâmetros!$C$7,1)))</f>
        <v/>
      </c>
      <c r="M297" s="30" t="str">
        <f aca="false">IF($A297="","",IFERROR(INDEX(Ordens!$I$3:$I$42,MATCH($A297,Ordens!$A$3:$A$42,0)),Parâmetros!$C$5))</f>
        <v/>
      </c>
      <c r="N297" s="30" t="str">
        <f aca="false">IF($A297="","",$J297*$L297*$M297)</f>
        <v/>
      </c>
    </row>
    <row r="298" customFormat="false" ht="18" hidden="false" customHeight="true" outlineLevel="0" collapsed="false">
      <c r="A298" s="25"/>
      <c r="B298" s="26"/>
      <c r="C298" s="26"/>
      <c r="D298" s="27"/>
      <c r="E298" s="32"/>
      <c r="F298" s="32"/>
      <c r="G298" s="33"/>
      <c r="H298" s="34" t="str">
        <f aca="false">IF($A298="","",IF($F298&lt;=$E298,0,($F298-$E298)*24))</f>
        <v/>
      </c>
      <c r="I298" s="34" t="str">
        <f aca="false">IF($A298="","",ROUND($H298*60,0)/60)</f>
        <v/>
      </c>
      <c r="J298" s="34" t="str">
        <f aca="false">IF($A298="","",$I298*$G298)</f>
        <v/>
      </c>
      <c r="K298" s="31" t="str">
        <f aca="false">IF($A298="","",IF(WEEKDAY($D298,2)=6,"Sábado",IF(WEEKDAY($D298,2)=7,"Domingo","Dia útil")))</f>
        <v/>
      </c>
      <c r="L298" s="34" t="str">
        <f aca="false">IF($A298="","",IF($K298="Sábado",Parâmetros!$C$6,IF($K298="Domingo",Parâmetros!$C$7,1)))</f>
        <v/>
      </c>
      <c r="M298" s="30" t="str">
        <f aca="false">IF($A298="","",IFERROR(INDEX(Ordens!$I$3:$I$42,MATCH($A298,Ordens!$A$3:$A$42,0)),Parâmetros!$C$5))</f>
        <v/>
      </c>
      <c r="N298" s="30" t="str">
        <f aca="false">IF($A298="","",$J298*$L298*$M298)</f>
        <v/>
      </c>
    </row>
    <row r="299" customFormat="false" ht="18" hidden="false" customHeight="true" outlineLevel="0" collapsed="false">
      <c r="A299" s="25"/>
      <c r="B299" s="26"/>
      <c r="C299" s="26"/>
      <c r="D299" s="27"/>
      <c r="E299" s="32"/>
      <c r="F299" s="32"/>
      <c r="G299" s="33"/>
      <c r="H299" s="34" t="str">
        <f aca="false">IF($A299="","",IF($F299&lt;=$E299,0,($F299-$E299)*24))</f>
        <v/>
      </c>
      <c r="I299" s="34" t="str">
        <f aca="false">IF($A299="","",ROUND($H299*60,0)/60)</f>
        <v/>
      </c>
      <c r="J299" s="34" t="str">
        <f aca="false">IF($A299="","",$I299*$G299)</f>
        <v/>
      </c>
      <c r="K299" s="31" t="str">
        <f aca="false">IF($A299="","",IF(WEEKDAY($D299,2)=6,"Sábado",IF(WEEKDAY($D299,2)=7,"Domingo","Dia útil")))</f>
        <v/>
      </c>
      <c r="L299" s="34" t="str">
        <f aca="false">IF($A299="","",IF($K299="Sábado",Parâmetros!$C$6,IF($K299="Domingo",Parâmetros!$C$7,1)))</f>
        <v/>
      </c>
      <c r="M299" s="30" t="str">
        <f aca="false">IF($A299="","",IFERROR(INDEX(Ordens!$I$3:$I$42,MATCH($A299,Ordens!$A$3:$A$42,0)),Parâmetros!$C$5))</f>
        <v/>
      </c>
      <c r="N299" s="30" t="str">
        <f aca="false">IF($A299="","",$J299*$L299*$M299)</f>
        <v/>
      </c>
    </row>
    <row r="300" customFormat="false" ht="18" hidden="false" customHeight="true" outlineLevel="0" collapsed="false">
      <c r="A300" s="25"/>
      <c r="B300" s="26"/>
      <c r="C300" s="26"/>
      <c r="D300" s="27"/>
      <c r="E300" s="32"/>
      <c r="F300" s="32"/>
      <c r="G300" s="33"/>
      <c r="H300" s="34" t="str">
        <f aca="false">IF($A300="","",IF($F300&lt;=$E300,0,($F300-$E300)*24))</f>
        <v/>
      </c>
      <c r="I300" s="34" t="str">
        <f aca="false">IF($A300="","",ROUND($H300*60,0)/60)</f>
        <v/>
      </c>
      <c r="J300" s="34" t="str">
        <f aca="false">IF($A300="","",$I300*$G300)</f>
        <v/>
      </c>
      <c r="K300" s="31" t="str">
        <f aca="false">IF($A300="","",IF(WEEKDAY($D300,2)=6,"Sábado",IF(WEEKDAY($D300,2)=7,"Domingo","Dia útil")))</f>
        <v/>
      </c>
      <c r="L300" s="34" t="str">
        <f aca="false">IF($A300="","",IF($K300="Sábado",Parâmetros!$C$6,IF($K300="Domingo",Parâmetros!$C$7,1)))</f>
        <v/>
      </c>
      <c r="M300" s="30" t="str">
        <f aca="false">IF($A300="","",IFERROR(INDEX(Ordens!$I$3:$I$42,MATCH($A300,Ordens!$A$3:$A$42,0)),Parâmetros!$C$5))</f>
        <v/>
      </c>
      <c r="N300" s="30" t="str">
        <f aca="false">IF($A300="","",$J300*$L300*$M300)</f>
        <v/>
      </c>
    </row>
    <row r="301" customFormat="false" ht="18" hidden="false" customHeight="true" outlineLevel="0" collapsed="false">
      <c r="A301" s="25"/>
      <c r="B301" s="26"/>
      <c r="C301" s="26"/>
      <c r="D301" s="27"/>
      <c r="E301" s="32"/>
      <c r="F301" s="32"/>
      <c r="G301" s="33"/>
      <c r="H301" s="34" t="str">
        <f aca="false">IF($A301="","",IF($F301&lt;=$E301,0,($F301-$E301)*24))</f>
        <v/>
      </c>
      <c r="I301" s="34" t="str">
        <f aca="false">IF($A301="","",ROUND($H301*60,0)/60)</f>
        <v/>
      </c>
      <c r="J301" s="34" t="str">
        <f aca="false">IF($A301="","",$I301*$G301)</f>
        <v/>
      </c>
      <c r="K301" s="31" t="str">
        <f aca="false">IF($A301="","",IF(WEEKDAY($D301,2)=6,"Sábado",IF(WEEKDAY($D301,2)=7,"Domingo","Dia útil")))</f>
        <v/>
      </c>
      <c r="L301" s="34" t="str">
        <f aca="false">IF($A301="","",IF($K301="Sábado",Parâmetros!$C$6,IF($K301="Domingo",Parâmetros!$C$7,1)))</f>
        <v/>
      </c>
      <c r="M301" s="30" t="str">
        <f aca="false">IF($A301="","",IFERROR(INDEX(Ordens!$I$3:$I$42,MATCH($A301,Ordens!$A$3:$A$42,0)),Parâmetros!$C$5))</f>
        <v/>
      </c>
      <c r="N301" s="30" t="str">
        <f aca="false">IF($A301="","",$J301*$L301*$M301)</f>
        <v/>
      </c>
    </row>
    <row r="302" customFormat="false" ht="18" hidden="false" customHeight="true" outlineLevel="0" collapsed="false">
      <c r="A302" s="25"/>
      <c r="B302" s="26"/>
      <c r="C302" s="26"/>
      <c r="D302" s="27"/>
      <c r="E302" s="32"/>
      <c r="F302" s="32"/>
      <c r="G302" s="33"/>
      <c r="H302" s="34" t="str">
        <f aca="false">IF($A302="","",IF($F302&lt;=$E302,0,($F302-$E302)*24))</f>
        <v/>
      </c>
      <c r="I302" s="34" t="str">
        <f aca="false">IF($A302="","",ROUND($H302*60,0)/60)</f>
        <v/>
      </c>
      <c r="J302" s="34" t="str">
        <f aca="false">IF($A302="","",$I302*$G302)</f>
        <v/>
      </c>
      <c r="K302" s="31" t="str">
        <f aca="false">IF($A302="","",IF(WEEKDAY($D302,2)=6,"Sábado",IF(WEEKDAY($D302,2)=7,"Domingo","Dia útil")))</f>
        <v/>
      </c>
      <c r="L302" s="34" t="str">
        <f aca="false">IF($A302="","",IF($K302="Sábado",Parâmetros!$C$6,IF($K302="Domingo",Parâmetros!$C$7,1)))</f>
        <v/>
      </c>
      <c r="M302" s="30" t="str">
        <f aca="false">IF($A302="","",IFERROR(INDEX(Ordens!$I$3:$I$42,MATCH($A302,Ordens!$A$3:$A$42,0)),Parâmetros!$C$5))</f>
        <v/>
      </c>
      <c r="N302" s="30" t="str">
        <f aca="false">IF($A302="","",$J302*$L302*$M302)</f>
        <v/>
      </c>
    </row>
    <row r="303" customFormat="false" ht="18" hidden="false" customHeight="true" outlineLevel="0" collapsed="false">
      <c r="A303" s="25"/>
      <c r="B303" s="26"/>
      <c r="C303" s="26"/>
      <c r="D303" s="27"/>
      <c r="E303" s="32"/>
      <c r="F303" s="32"/>
      <c r="G303" s="33"/>
      <c r="H303" s="34" t="str">
        <f aca="false">IF($A303="","",IF($F303&lt;=$E303,0,($F303-$E303)*24))</f>
        <v/>
      </c>
      <c r="I303" s="34" t="str">
        <f aca="false">IF($A303="","",ROUND($H303*60,0)/60)</f>
        <v/>
      </c>
      <c r="J303" s="34" t="str">
        <f aca="false">IF($A303="","",$I303*$G303)</f>
        <v/>
      </c>
      <c r="K303" s="31" t="str">
        <f aca="false">IF($A303="","",IF(WEEKDAY($D303,2)=6,"Sábado",IF(WEEKDAY($D303,2)=7,"Domingo","Dia útil")))</f>
        <v/>
      </c>
      <c r="L303" s="34" t="str">
        <f aca="false">IF($A303="","",IF($K303="Sábado",Parâmetros!$C$6,IF($K303="Domingo",Parâmetros!$C$7,1)))</f>
        <v/>
      </c>
      <c r="M303" s="30" t="str">
        <f aca="false">IF($A303="","",IFERROR(INDEX(Ordens!$I$3:$I$42,MATCH($A303,Ordens!$A$3:$A$42,0)),Parâmetros!$C$5))</f>
        <v/>
      </c>
      <c r="N303" s="30" t="str">
        <f aca="false">IF($A303="","",$J303*$L303*$M303)</f>
        <v/>
      </c>
    </row>
    <row r="304" customFormat="false" ht="18" hidden="false" customHeight="true" outlineLevel="0" collapsed="false">
      <c r="A304" s="25"/>
      <c r="B304" s="26"/>
      <c r="C304" s="26"/>
      <c r="D304" s="27"/>
      <c r="E304" s="32"/>
      <c r="F304" s="32"/>
      <c r="G304" s="33"/>
      <c r="H304" s="34" t="str">
        <f aca="false">IF($A304="","",IF($F304&lt;=$E304,0,($F304-$E304)*24))</f>
        <v/>
      </c>
      <c r="I304" s="34" t="str">
        <f aca="false">IF($A304="","",ROUND($H304*60,0)/60)</f>
        <v/>
      </c>
      <c r="J304" s="34" t="str">
        <f aca="false">IF($A304="","",$I304*$G304)</f>
        <v/>
      </c>
      <c r="K304" s="31" t="str">
        <f aca="false">IF($A304="","",IF(WEEKDAY($D304,2)=6,"Sábado",IF(WEEKDAY($D304,2)=7,"Domingo","Dia útil")))</f>
        <v/>
      </c>
      <c r="L304" s="34" t="str">
        <f aca="false">IF($A304="","",IF($K304="Sábado",Parâmetros!$C$6,IF($K304="Domingo",Parâmetros!$C$7,1)))</f>
        <v/>
      </c>
      <c r="M304" s="30" t="str">
        <f aca="false">IF($A304="","",IFERROR(INDEX(Ordens!$I$3:$I$42,MATCH($A304,Ordens!$A$3:$A$42,0)),Parâmetros!$C$5))</f>
        <v/>
      </c>
      <c r="N304" s="30" t="str">
        <f aca="false">IF($A304="","",$J304*$L304*$M304)</f>
        <v/>
      </c>
    </row>
    <row r="305" customFormat="false" ht="18" hidden="false" customHeight="true" outlineLevel="0" collapsed="false">
      <c r="A305" s="25"/>
      <c r="B305" s="26"/>
      <c r="C305" s="26"/>
      <c r="D305" s="27"/>
      <c r="E305" s="32"/>
      <c r="F305" s="32"/>
      <c r="G305" s="33"/>
      <c r="H305" s="34" t="str">
        <f aca="false">IF($A305="","",IF($F305&lt;=$E305,0,($F305-$E305)*24))</f>
        <v/>
      </c>
      <c r="I305" s="34" t="str">
        <f aca="false">IF($A305="","",ROUND($H305*60,0)/60)</f>
        <v/>
      </c>
      <c r="J305" s="34" t="str">
        <f aca="false">IF($A305="","",$I305*$G305)</f>
        <v/>
      </c>
      <c r="K305" s="31" t="str">
        <f aca="false">IF($A305="","",IF(WEEKDAY($D305,2)=6,"Sábado",IF(WEEKDAY($D305,2)=7,"Domingo","Dia útil")))</f>
        <v/>
      </c>
      <c r="L305" s="34" t="str">
        <f aca="false">IF($A305="","",IF($K305="Sábado",Parâmetros!$C$6,IF($K305="Domingo",Parâmetros!$C$7,1)))</f>
        <v/>
      </c>
      <c r="M305" s="30" t="str">
        <f aca="false">IF($A305="","",IFERROR(INDEX(Ordens!$I$3:$I$42,MATCH($A305,Ordens!$A$3:$A$42,0)),Parâmetros!$C$5))</f>
        <v/>
      </c>
      <c r="N305" s="30" t="str">
        <f aca="false">IF($A305="","",$J305*$L305*$M305)</f>
        <v/>
      </c>
    </row>
    <row r="306" customFormat="false" ht="18" hidden="false" customHeight="true" outlineLevel="0" collapsed="false">
      <c r="A306" s="25"/>
      <c r="B306" s="26"/>
      <c r="C306" s="26"/>
      <c r="D306" s="27"/>
      <c r="E306" s="32"/>
      <c r="F306" s="32"/>
      <c r="G306" s="33"/>
      <c r="H306" s="34" t="str">
        <f aca="false">IF($A306="","",IF($F306&lt;=$E306,0,($F306-$E306)*24))</f>
        <v/>
      </c>
      <c r="I306" s="34" t="str">
        <f aca="false">IF($A306="","",ROUND($H306*60,0)/60)</f>
        <v/>
      </c>
      <c r="J306" s="34" t="str">
        <f aca="false">IF($A306="","",$I306*$G306)</f>
        <v/>
      </c>
      <c r="K306" s="31" t="str">
        <f aca="false">IF($A306="","",IF(WEEKDAY($D306,2)=6,"Sábado",IF(WEEKDAY($D306,2)=7,"Domingo","Dia útil")))</f>
        <v/>
      </c>
      <c r="L306" s="34" t="str">
        <f aca="false">IF($A306="","",IF($K306="Sábado",Parâmetros!$C$6,IF($K306="Domingo",Parâmetros!$C$7,1)))</f>
        <v/>
      </c>
      <c r="M306" s="30" t="str">
        <f aca="false">IF($A306="","",IFERROR(INDEX(Ordens!$I$3:$I$42,MATCH($A306,Ordens!$A$3:$A$42,0)),Parâmetros!$C$5))</f>
        <v/>
      </c>
      <c r="N306" s="30" t="str">
        <f aca="false">IF($A306="","",$J306*$L306*$M306)</f>
        <v/>
      </c>
    </row>
    <row r="307" customFormat="false" ht="18" hidden="false" customHeight="true" outlineLevel="0" collapsed="false">
      <c r="A307" s="25"/>
      <c r="B307" s="26"/>
      <c r="C307" s="26"/>
      <c r="D307" s="27"/>
      <c r="E307" s="32"/>
      <c r="F307" s="32"/>
      <c r="G307" s="33"/>
      <c r="H307" s="34" t="str">
        <f aca="false">IF($A307="","",IF($F307&lt;=$E307,0,($F307-$E307)*24))</f>
        <v/>
      </c>
      <c r="I307" s="34" t="str">
        <f aca="false">IF($A307="","",ROUND($H307*60,0)/60)</f>
        <v/>
      </c>
      <c r="J307" s="34" t="str">
        <f aca="false">IF($A307="","",$I307*$G307)</f>
        <v/>
      </c>
      <c r="K307" s="31" t="str">
        <f aca="false">IF($A307="","",IF(WEEKDAY($D307,2)=6,"Sábado",IF(WEEKDAY($D307,2)=7,"Domingo","Dia útil")))</f>
        <v/>
      </c>
      <c r="L307" s="34" t="str">
        <f aca="false">IF($A307="","",IF($K307="Sábado",Parâmetros!$C$6,IF($K307="Domingo",Parâmetros!$C$7,1)))</f>
        <v/>
      </c>
      <c r="M307" s="30" t="str">
        <f aca="false">IF($A307="","",IFERROR(INDEX(Ordens!$I$3:$I$42,MATCH($A307,Ordens!$A$3:$A$42,0)),Parâmetros!$C$5))</f>
        <v/>
      </c>
      <c r="N307" s="30" t="str">
        <f aca="false">IF($A307="","",$J307*$L307*$M307)</f>
        <v/>
      </c>
    </row>
    <row r="308" customFormat="false" ht="18" hidden="false" customHeight="true" outlineLevel="0" collapsed="false">
      <c r="A308" s="25"/>
      <c r="B308" s="26"/>
      <c r="C308" s="26"/>
      <c r="D308" s="27"/>
      <c r="E308" s="32"/>
      <c r="F308" s="32"/>
      <c r="G308" s="33"/>
      <c r="H308" s="34" t="str">
        <f aca="false">IF($A308="","",IF($F308&lt;=$E308,0,($F308-$E308)*24))</f>
        <v/>
      </c>
      <c r="I308" s="34" t="str">
        <f aca="false">IF($A308="","",ROUND($H308*60,0)/60)</f>
        <v/>
      </c>
      <c r="J308" s="34" t="str">
        <f aca="false">IF($A308="","",$I308*$G308)</f>
        <v/>
      </c>
      <c r="K308" s="31" t="str">
        <f aca="false">IF($A308="","",IF(WEEKDAY($D308,2)=6,"Sábado",IF(WEEKDAY($D308,2)=7,"Domingo","Dia útil")))</f>
        <v/>
      </c>
      <c r="L308" s="34" t="str">
        <f aca="false">IF($A308="","",IF($K308="Sábado",Parâmetros!$C$6,IF($K308="Domingo",Parâmetros!$C$7,1)))</f>
        <v/>
      </c>
      <c r="M308" s="30" t="str">
        <f aca="false">IF($A308="","",IFERROR(INDEX(Ordens!$I$3:$I$42,MATCH($A308,Ordens!$A$3:$A$42,0)),Parâmetros!$C$5))</f>
        <v/>
      </c>
      <c r="N308" s="30" t="str">
        <f aca="false">IF($A308="","",$J308*$L308*$M308)</f>
        <v/>
      </c>
    </row>
    <row r="309" customFormat="false" ht="18" hidden="false" customHeight="true" outlineLevel="0" collapsed="false">
      <c r="A309" s="25"/>
      <c r="B309" s="26"/>
      <c r="C309" s="26"/>
      <c r="D309" s="27"/>
      <c r="E309" s="32"/>
      <c r="F309" s="32"/>
      <c r="G309" s="33"/>
      <c r="H309" s="34" t="str">
        <f aca="false">IF($A309="","",IF($F309&lt;=$E309,0,($F309-$E309)*24))</f>
        <v/>
      </c>
      <c r="I309" s="34" t="str">
        <f aca="false">IF($A309="","",ROUND($H309*60,0)/60)</f>
        <v/>
      </c>
      <c r="J309" s="34" t="str">
        <f aca="false">IF($A309="","",$I309*$G309)</f>
        <v/>
      </c>
      <c r="K309" s="31" t="str">
        <f aca="false">IF($A309="","",IF(WEEKDAY($D309,2)=6,"Sábado",IF(WEEKDAY($D309,2)=7,"Domingo","Dia útil")))</f>
        <v/>
      </c>
      <c r="L309" s="34" t="str">
        <f aca="false">IF($A309="","",IF($K309="Sábado",Parâmetros!$C$6,IF($K309="Domingo",Parâmetros!$C$7,1)))</f>
        <v/>
      </c>
      <c r="M309" s="30" t="str">
        <f aca="false">IF($A309="","",IFERROR(INDEX(Ordens!$I$3:$I$42,MATCH($A309,Ordens!$A$3:$A$42,0)),Parâmetros!$C$5))</f>
        <v/>
      </c>
      <c r="N309" s="30" t="str">
        <f aca="false">IF($A309="","",$J309*$L309*$M309)</f>
        <v/>
      </c>
    </row>
    <row r="310" customFormat="false" ht="18" hidden="false" customHeight="true" outlineLevel="0" collapsed="false">
      <c r="A310" s="25"/>
      <c r="B310" s="26"/>
      <c r="C310" s="26"/>
      <c r="D310" s="27"/>
      <c r="E310" s="32"/>
      <c r="F310" s="32"/>
      <c r="G310" s="33"/>
      <c r="H310" s="34" t="str">
        <f aca="false">IF($A310="","",IF($F310&lt;=$E310,0,($F310-$E310)*24))</f>
        <v/>
      </c>
      <c r="I310" s="34" t="str">
        <f aca="false">IF($A310="","",ROUND($H310*60,0)/60)</f>
        <v/>
      </c>
      <c r="J310" s="34" t="str">
        <f aca="false">IF($A310="","",$I310*$G310)</f>
        <v/>
      </c>
      <c r="K310" s="31" t="str">
        <f aca="false">IF($A310="","",IF(WEEKDAY($D310,2)=6,"Sábado",IF(WEEKDAY($D310,2)=7,"Domingo","Dia útil")))</f>
        <v/>
      </c>
      <c r="L310" s="34" t="str">
        <f aca="false">IF($A310="","",IF($K310="Sábado",Parâmetros!$C$6,IF($K310="Domingo",Parâmetros!$C$7,1)))</f>
        <v/>
      </c>
      <c r="M310" s="30" t="str">
        <f aca="false">IF($A310="","",IFERROR(INDEX(Ordens!$I$3:$I$42,MATCH($A310,Ordens!$A$3:$A$42,0)),Parâmetros!$C$5))</f>
        <v/>
      </c>
      <c r="N310" s="30" t="str">
        <f aca="false">IF($A310="","",$J310*$L310*$M310)</f>
        <v/>
      </c>
    </row>
    <row r="311" customFormat="false" ht="18" hidden="false" customHeight="true" outlineLevel="0" collapsed="false">
      <c r="A311" s="25"/>
      <c r="B311" s="26"/>
      <c r="C311" s="26"/>
      <c r="D311" s="27"/>
      <c r="E311" s="32"/>
      <c r="F311" s="32"/>
      <c r="G311" s="33"/>
      <c r="H311" s="34" t="str">
        <f aca="false">IF($A311="","",IF($F311&lt;=$E311,0,($F311-$E311)*24))</f>
        <v/>
      </c>
      <c r="I311" s="34" t="str">
        <f aca="false">IF($A311="","",ROUND($H311*60,0)/60)</f>
        <v/>
      </c>
      <c r="J311" s="34" t="str">
        <f aca="false">IF($A311="","",$I311*$G311)</f>
        <v/>
      </c>
      <c r="K311" s="31" t="str">
        <f aca="false">IF($A311="","",IF(WEEKDAY($D311,2)=6,"Sábado",IF(WEEKDAY($D311,2)=7,"Domingo","Dia útil")))</f>
        <v/>
      </c>
      <c r="L311" s="34" t="str">
        <f aca="false">IF($A311="","",IF($K311="Sábado",Parâmetros!$C$6,IF($K311="Domingo",Parâmetros!$C$7,1)))</f>
        <v/>
      </c>
      <c r="M311" s="30" t="str">
        <f aca="false">IF($A311="","",IFERROR(INDEX(Ordens!$I$3:$I$42,MATCH($A311,Ordens!$A$3:$A$42,0)),Parâmetros!$C$5))</f>
        <v/>
      </c>
      <c r="N311" s="30" t="str">
        <f aca="false">IF($A311="","",$J311*$L311*$M311)</f>
        <v/>
      </c>
    </row>
    <row r="312" customFormat="false" ht="18" hidden="false" customHeight="true" outlineLevel="0" collapsed="false">
      <c r="A312" s="25"/>
      <c r="B312" s="26"/>
      <c r="C312" s="26"/>
      <c r="D312" s="27"/>
      <c r="E312" s="32"/>
      <c r="F312" s="32"/>
      <c r="G312" s="33"/>
      <c r="H312" s="34" t="str">
        <f aca="false">IF($A312="","",IF($F312&lt;=$E312,0,($F312-$E312)*24))</f>
        <v/>
      </c>
      <c r="I312" s="34" t="str">
        <f aca="false">IF($A312="","",ROUND($H312*60,0)/60)</f>
        <v/>
      </c>
      <c r="J312" s="34" t="str">
        <f aca="false">IF($A312="","",$I312*$G312)</f>
        <v/>
      </c>
      <c r="K312" s="31" t="str">
        <f aca="false">IF($A312="","",IF(WEEKDAY($D312,2)=6,"Sábado",IF(WEEKDAY($D312,2)=7,"Domingo","Dia útil")))</f>
        <v/>
      </c>
      <c r="L312" s="34" t="str">
        <f aca="false">IF($A312="","",IF($K312="Sábado",Parâmetros!$C$6,IF($K312="Domingo",Parâmetros!$C$7,1)))</f>
        <v/>
      </c>
      <c r="M312" s="30" t="str">
        <f aca="false">IF($A312="","",IFERROR(INDEX(Ordens!$I$3:$I$42,MATCH($A312,Ordens!$A$3:$A$42,0)),Parâmetros!$C$5))</f>
        <v/>
      </c>
      <c r="N312" s="30" t="str">
        <f aca="false">IF($A312="","",$J312*$L312*$M312)</f>
        <v/>
      </c>
    </row>
    <row r="313" customFormat="false" ht="18" hidden="false" customHeight="true" outlineLevel="0" collapsed="false">
      <c r="A313" s="25"/>
      <c r="B313" s="26"/>
      <c r="C313" s="26"/>
      <c r="D313" s="27"/>
      <c r="E313" s="32"/>
      <c r="F313" s="32"/>
      <c r="G313" s="33"/>
      <c r="H313" s="34" t="str">
        <f aca="false">IF($A313="","",IF($F313&lt;=$E313,0,($F313-$E313)*24))</f>
        <v/>
      </c>
      <c r="I313" s="34" t="str">
        <f aca="false">IF($A313="","",ROUND($H313*60,0)/60)</f>
        <v/>
      </c>
      <c r="J313" s="34" t="str">
        <f aca="false">IF($A313="","",$I313*$G313)</f>
        <v/>
      </c>
      <c r="K313" s="31" t="str">
        <f aca="false">IF($A313="","",IF(WEEKDAY($D313,2)=6,"Sábado",IF(WEEKDAY($D313,2)=7,"Domingo","Dia útil")))</f>
        <v/>
      </c>
      <c r="L313" s="34" t="str">
        <f aca="false">IF($A313="","",IF($K313="Sábado",Parâmetros!$C$6,IF($K313="Domingo",Parâmetros!$C$7,1)))</f>
        <v/>
      </c>
      <c r="M313" s="30" t="str">
        <f aca="false">IF($A313="","",IFERROR(INDEX(Ordens!$I$3:$I$42,MATCH($A313,Ordens!$A$3:$A$42,0)),Parâmetros!$C$5))</f>
        <v/>
      </c>
      <c r="N313" s="30" t="str">
        <f aca="false">IF($A313="","",$J313*$L313*$M313)</f>
        <v/>
      </c>
    </row>
    <row r="314" customFormat="false" ht="18" hidden="false" customHeight="true" outlineLevel="0" collapsed="false">
      <c r="A314" s="25"/>
      <c r="B314" s="26"/>
      <c r="C314" s="26"/>
      <c r="D314" s="27"/>
      <c r="E314" s="32"/>
      <c r="F314" s="32"/>
      <c r="G314" s="33"/>
      <c r="H314" s="34" t="str">
        <f aca="false">IF($A314="","",IF($F314&lt;=$E314,0,($F314-$E314)*24))</f>
        <v/>
      </c>
      <c r="I314" s="34" t="str">
        <f aca="false">IF($A314="","",ROUND($H314*60,0)/60)</f>
        <v/>
      </c>
      <c r="J314" s="34" t="str">
        <f aca="false">IF($A314="","",$I314*$G314)</f>
        <v/>
      </c>
      <c r="K314" s="31" t="str">
        <f aca="false">IF($A314="","",IF(WEEKDAY($D314,2)=6,"Sábado",IF(WEEKDAY($D314,2)=7,"Domingo","Dia útil")))</f>
        <v/>
      </c>
      <c r="L314" s="34" t="str">
        <f aca="false">IF($A314="","",IF($K314="Sábado",Parâmetros!$C$6,IF($K314="Domingo",Parâmetros!$C$7,1)))</f>
        <v/>
      </c>
      <c r="M314" s="30" t="str">
        <f aca="false">IF($A314="","",IFERROR(INDEX(Ordens!$I$3:$I$42,MATCH($A314,Ordens!$A$3:$A$42,0)),Parâmetros!$C$5))</f>
        <v/>
      </c>
      <c r="N314" s="30" t="str">
        <f aca="false">IF($A314="","",$J314*$L314*$M314)</f>
        <v/>
      </c>
    </row>
    <row r="315" customFormat="false" ht="18" hidden="false" customHeight="true" outlineLevel="0" collapsed="false">
      <c r="A315" s="25"/>
      <c r="B315" s="26"/>
      <c r="C315" s="26"/>
      <c r="D315" s="27"/>
      <c r="E315" s="32"/>
      <c r="F315" s="32"/>
      <c r="G315" s="33"/>
      <c r="H315" s="34" t="str">
        <f aca="false">IF($A315="","",IF($F315&lt;=$E315,0,($F315-$E315)*24))</f>
        <v/>
      </c>
      <c r="I315" s="34" t="str">
        <f aca="false">IF($A315="","",ROUND($H315*60,0)/60)</f>
        <v/>
      </c>
      <c r="J315" s="34" t="str">
        <f aca="false">IF($A315="","",$I315*$G315)</f>
        <v/>
      </c>
      <c r="K315" s="31" t="str">
        <f aca="false">IF($A315="","",IF(WEEKDAY($D315,2)=6,"Sábado",IF(WEEKDAY($D315,2)=7,"Domingo","Dia útil")))</f>
        <v/>
      </c>
      <c r="L315" s="34" t="str">
        <f aca="false">IF($A315="","",IF($K315="Sábado",Parâmetros!$C$6,IF($K315="Domingo",Parâmetros!$C$7,1)))</f>
        <v/>
      </c>
      <c r="M315" s="30" t="str">
        <f aca="false">IF($A315="","",IFERROR(INDEX(Ordens!$I$3:$I$42,MATCH($A315,Ordens!$A$3:$A$42,0)),Parâmetros!$C$5))</f>
        <v/>
      </c>
      <c r="N315" s="30" t="str">
        <f aca="false">IF($A315="","",$J315*$L315*$M315)</f>
        <v/>
      </c>
    </row>
    <row r="316" customFormat="false" ht="18" hidden="false" customHeight="true" outlineLevel="0" collapsed="false">
      <c r="A316" s="25"/>
      <c r="B316" s="26"/>
      <c r="C316" s="26"/>
      <c r="D316" s="27"/>
      <c r="E316" s="32"/>
      <c r="F316" s="32"/>
      <c r="G316" s="33"/>
      <c r="H316" s="34" t="str">
        <f aca="false">IF($A316="","",IF($F316&lt;=$E316,0,($F316-$E316)*24))</f>
        <v/>
      </c>
      <c r="I316" s="34" t="str">
        <f aca="false">IF($A316="","",ROUND($H316*60,0)/60)</f>
        <v/>
      </c>
      <c r="J316" s="34" t="str">
        <f aca="false">IF($A316="","",$I316*$G316)</f>
        <v/>
      </c>
      <c r="K316" s="31" t="str">
        <f aca="false">IF($A316="","",IF(WEEKDAY($D316,2)=6,"Sábado",IF(WEEKDAY($D316,2)=7,"Domingo","Dia útil")))</f>
        <v/>
      </c>
      <c r="L316" s="34" t="str">
        <f aca="false">IF($A316="","",IF($K316="Sábado",Parâmetros!$C$6,IF($K316="Domingo",Parâmetros!$C$7,1)))</f>
        <v/>
      </c>
      <c r="M316" s="30" t="str">
        <f aca="false">IF($A316="","",IFERROR(INDEX(Ordens!$I$3:$I$42,MATCH($A316,Ordens!$A$3:$A$42,0)),Parâmetros!$C$5))</f>
        <v/>
      </c>
      <c r="N316" s="30" t="str">
        <f aca="false">IF($A316="","",$J316*$L316*$M316)</f>
        <v/>
      </c>
    </row>
    <row r="317" customFormat="false" ht="18" hidden="false" customHeight="true" outlineLevel="0" collapsed="false">
      <c r="A317" s="25"/>
      <c r="B317" s="26"/>
      <c r="C317" s="26"/>
      <c r="D317" s="27"/>
      <c r="E317" s="32"/>
      <c r="F317" s="32"/>
      <c r="G317" s="33"/>
      <c r="H317" s="34" t="str">
        <f aca="false">IF($A317="","",IF($F317&lt;=$E317,0,($F317-$E317)*24))</f>
        <v/>
      </c>
      <c r="I317" s="34" t="str">
        <f aca="false">IF($A317="","",ROUND($H317*60,0)/60)</f>
        <v/>
      </c>
      <c r="J317" s="34" t="str">
        <f aca="false">IF($A317="","",$I317*$G317)</f>
        <v/>
      </c>
      <c r="K317" s="31" t="str">
        <f aca="false">IF($A317="","",IF(WEEKDAY($D317,2)=6,"Sábado",IF(WEEKDAY($D317,2)=7,"Domingo","Dia útil")))</f>
        <v/>
      </c>
      <c r="L317" s="34" t="str">
        <f aca="false">IF($A317="","",IF($K317="Sábado",Parâmetros!$C$6,IF($K317="Domingo",Parâmetros!$C$7,1)))</f>
        <v/>
      </c>
      <c r="M317" s="30" t="str">
        <f aca="false">IF($A317="","",IFERROR(INDEX(Ordens!$I$3:$I$42,MATCH($A317,Ordens!$A$3:$A$42,0)),Parâmetros!$C$5))</f>
        <v/>
      </c>
      <c r="N317" s="30" t="str">
        <f aca="false">IF($A317="","",$J317*$L317*$M317)</f>
        <v/>
      </c>
    </row>
    <row r="318" customFormat="false" ht="18" hidden="false" customHeight="true" outlineLevel="0" collapsed="false">
      <c r="A318" s="25"/>
      <c r="B318" s="26"/>
      <c r="C318" s="26"/>
      <c r="D318" s="27"/>
      <c r="E318" s="32"/>
      <c r="F318" s="32"/>
      <c r="G318" s="33"/>
      <c r="H318" s="34" t="str">
        <f aca="false">IF($A318="","",IF($F318&lt;=$E318,0,($F318-$E318)*24))</f>
        <v/>
      </c>
      <c r="I318" s="34" t="str">
        <f aca="false">IF($A318="","",ROUND($H318*60,0)/60)</f>
        <v/>
      </c>
      <c r="J318" s="34" t="str">
        <f aca="false">IF($A318="","",$I318*$G318)</f>
        <v/>
      </c>
      <c r="K318" s="31" t="str">
        <f aca="false">IF($A318="","",IF(WEEKDAY($D318,2)=6,"Sábado",IF(WEEKDAY($D318,2)=7,"Domingo","Dia útil")))</f>
        <v/>
      </c>
      <c r="L318" s="34" t="str">
        <f aca="false">IF($A318="","",IF($K318="Sábado",Parâmetros!$C$6,IF($K318="Domingo",Parâmetros!$C$7,1)))</f>
        <v/>
      </c>
      <c r="M318" s="30" t="str">
        <f aca="false">IF($A318="","",IFERROR(INDEX(Ordens!$I$3:$I$42,MATCH($A318,Ordens!$A$3:$A$42,0)),Parâmetros!$C$5))</f>
        <v/>
      </c>
      <c r="N318" s="30" t="str">
        <f aca="false">IF($A318="","",$J318*$L318*$M318)</f>
        <v/>
      </c>
    </row>
    <row r="319" customFormat="false" ht="18" hidden="false" customHeight="true" outlineLevel="0" collapsed="false">
      <c r="A319" s="25"/>
      <c r="B319" s="26"/>
      <c r="C319" s="26"/>
      <c r="D319" s="27"/>
      <c r="E319" s="32"/>
      <c r="F319" s="32"/>
      <c r="G319" s="33"/>
      <c r="H319" s="34" t="str">
        <f aca="false">IF($A319="","",IF($F319&lt;=$E319,0,($F319-$E319)*24))</f>
        <v/>
      </c>
      <c r="I319" s="34" t="str">
        <f aca="false">IF($A319="","",ROUND($H319*60,0)/60)</f>
        <v/>
      </c>
      <c r="J319" s="34" t="str">
        <f aca="false">IF($A319="","",$I319*$G319)</f>
        <v/>
      </c>
      <c r="K319" s="31" t="str">
        <f aca="false">IF($A319="","",IF(WEEKDAY($D319,2)=6,"Sábado",IF(WEEKDAY($D319,2)=7,"Domingo","Dia útil")))</f>
        <v/>
      </c>
      <c r="L319" s="34" t="str">
        <f aca="false">IF($A319="","",IF($K319="Sábado",Parâmetros!$C$6,IF($K319="Domingo",Parâmetros!$C$7,1)))</f>
        <v/>
      </c>
      <c r="M319" s="30" t="str">
        <f aca="false">IF($A319="","",IFERROR(INDEX(Ordens!$I$3:$I$42,MATCH($A319,Ordens!$A$3:$A$42,0)),Parâmetros!$C$5))</f>
        <v/>
      </c>
      <c r="N319" s="30" t="str">
        <f aca="false">IF($A319="","",$J319*$L319*$M319)</f>
        <v/>
      </c>
    </row>
    <row r="320" customFormat="false" ht="18" hidden="false" customHeight="true" outlineLevel="0" collapsed="false">
      <c r="A320" s="25"/>
      <c r="B320" s="26"/>
      <c r="C320" s="26"/>
      <c r="D320" s="27"/>
      <c r="E320" s="32"/>
      <c r="F320" s="32"/>
      <c r="G320" s="33"/>
      <c r="H320" s="34" t="str">
        <f aca="false">IF($A320="","",IF($F320&lt;=$E320,0,($F320-$E320)*24))</f>
        <v/>
      </c>
      <c r="I320" s="34" t="str">
        <f aca="false">IF($A320="","",ROUND($H320*60,0)/60)</f>
        <v/>
      </c>
      <c r="J320" s="34" t="str">
        <f aca="false">IF($A320="","",$I320*$G320)</f>
        <v/>
      </c>
      <c r="K320" s="31" t="str">
        <f aca="false">IF($A320="","",IF(WEEKDAY($D320,2)=6,"Sábado",IF(WEEKDAY($D320,2)=7,"Domingo","Dia útil")))</f>
        <v/>
      </c>
      <c r="L320" s="34" t="str">
        <f aca="false">IF($A320="","",IF($K320="Sábado",Parâmetros!$C$6,IF($K320="Domingo",Parâmetros!$C$7,1)))</f>
        <v/>
      </c>
      <c r="M320" s="30" t="str">
        <f aca="false">IF($A320="","",IFERROR(INDEX(Ordens!$I$3:$I$42,MATCH($A320,Ordens!$A$3:$A$42,0)),Parâmetros!$C$5))</f>
        <v/>
      </c>
      <c r="N320" s="30" t="str">
        <f aca="false">IF($A320="","",$J320*$L320*$M320)</f>
        <v/>
      </c>
    </row>
    <row r="321" customFormat="false" ht="18" hidden="false" customHeight="true" outlineLevel="0" collapsed="false">
      <c r="A321" s="25"/>
      <c r="B321" s="26"/>
      <c r="C321" s="26"/>
      <c r="D321" s="27"/>
      <c r="E321" s="32"/>
      <c r="F321" s="32"/>
      <c r="G321" s="33"/>
      <c r="H321" s="34" t="str">
        <f aca="false">IF($A321="","",IF($F321&lt;=$E321,0,($F321-$E321)*24))</f>
        <v/>
      </c>
      <c r="I321" s="34" t="str">
        <f aca="false">IF($A321="","",ROUND($H321*60,0)/60)</f>
        <v/>
      </c>
      <c r="J321" s="34" t="str">
        <f aca="false">IF($A321="","",$I321*$G321)</f>
        <v/>
      </c>
      <c r="K321" s="31" t="str">
        <f aca="false">IF($A321="","",IF(WEEKDAY($D321,2)=6,"Sábado",IF(WEEKDAY($D321,2)=7,"Domingo","Dia útil")))</f>
        <v/>
      </c>
      <c r="L321" s="34" t="str">
        <f aca="false">IF($A321="","",IF($K321="Sábado",Parâmetros!$C$6,IF($K321="Domingo",Parâmetros!$C$7,1)))</f>
        <v/>
      </c>
      <c r="M321" s="30" t="str">
        <f aca="false">IF($A321="","",IFERROR(INDEX(Ordens!$I$3:$I$42,MATCH($A321,Ordens!$A$3:$A$42,0)),Parâmetros!$C$5))</f>
        <v/>
      </c>
      <c r="N321" s="30" t="str">
        <f aca="false">IF($A321="","",$J321*$L321*$M321)</f>
        <v/>
      </c>
    </row>
    <row r="322" customFormat="false" ht="18" hidden="false" customHeight="true" outlineLevel="0" collapsed="false">
      <c r="A322" s="25"/>
      <c r="B322" s="26"/>
      <c r="C322" s="26"/>
      <c r="D322" s="27"/>
      <c r="E322" s="32"/>
      <c r="F322" s="32"/>
      <c r="G322" s="33"/>
      <c r="H322" s="34" t="str">
        <f aca="false">IF($A322="","",IF($F322&lt;=$E322,0,($F322-$E322)*24))</f>
        <v/>
      </c>
      <c r="I322" s="34" t="str">
        <f aca="false">IF($A322="","",ROUND($H322*60,0)/60)</f>
        <v/>
      </c>
      <c r="J322" s="34" t="str">
        <f aca="false">IF($A322="","",$I322*$G322)</f>
        <v/>
      </c>
      <c r="K322" s="31" t="str">
        <f aca="false">IF($A322="","",IF(WEEKDAY($D322,2)=6,"Sábado",IF(WEEKDAY($D322,2)=7,"Domingo","Dia útil")))</f>
        <v/>
      </c>
      <c r="L322" s="34" t="str">
        <f aca="false">IF($A322="","",IF($K322="Sábado",Parâmetros!$C$6,IF($K322="Domingo",Parâmetros!$C$7,1)))</f>
        <v/>
      </c>
      <c r="M322" s="30" t="str">
        <f aca="false">IF($A322="","",IFERROR(INDEX(Ordens!$I$3:$I$42,MATCH($A322,Ordens!$A$3:$A$42,0)),Parâmetros!$C$5))</f>
        <v/>
      </c>
      <c r="N322" s="30" t="str">
        <f aca="false">IF($A322="","",$J322*$L322*$M322)</f>
        <v/>
      </c>
    </row>
    <row r="323" customFormat="false" ht="18" hidden="false" customHeight="true" outlineLevel="0" collapsed="false">
      <c r="A323" s="25"/>
      <c r="B323" s="26"/>
      <c r="C323" s="26"/>
      <c r="D323" s="27"/>
      <c r="E323" s="32"/>
      <c r="F323" s="32"/>
      <c r="G323" s="33"/>
      <c r="H323" s="34" t="str">
        <f aca="false">IF($A323="","",IF($F323&lt;=$E323,0,($F323-$E323)*24))</f>
        <v/>
      </c>
      <c r="I323" s="34" t="str">
        <f aca="false">IF($A323="","",ROUND($H323*60,0)/60)</f>
        <v/>
      </c>
      <c r="J323" s="34" t="str">
        <f aca="false">IF($A323="","",$I323*$G323)</f>
        <v/>
      </c>
      <c r="K323" s="31" t="str">
        <f aca="false">IF($A323="","",IF(WEEKDAY($D323,2)=6,"Sábado",IF(WEEKDAY($D323,2)=7,"Domingo","Dia útil")))</f>
        <v/>
      </c>
      <c r="L323" s="34" t="str">
        <f aca="false">IF($A323="","",IF($K323="Sábado",Parâmetros!$C$6,IF($K323="Domingo",Parâmetros!$C$7,1)))</f>
        <v/>
      </c>
      <c r="M323" s="30" t="str">
        <f aca="false">IF($A323="","",IFERROR(INDEX(Ordens!$I$3:$I$42,MATCH($A323,Ordens!$A$3:$A$42,0)),Parâmetros!$C$5))</f>
        <v/>
      </c>
      <c r="N323" s="30" t="str">
        <f aca="false">IF($A323="","",$J323*$L323*$M323)</f>
        <v/>
      </c>
    </row>
    <row r="324" customFormat="false" ht="18" hidden="false" customHeight="true" outlineLevel="0" collapsed="false">
      <c r="A324" s="25"/>
      <c r="B324" s="26"/>
      <c r="C324" s="26"/>
      <c r="D324" s="27"/>
      <c r="E324" s="32"/>
      <c r="F324" s="32"/>
      <c r="G324" s="33"/>
      <c r="H324" s="34" t="str">
        <f aca="false">IF($A324="","",IF($F324&lt;=$E324,0,($F324-$E324)*24))</f>
        <v/>
      </c>
      <c r="I324" s="34" t="str">
        <f aca="false">IF($A324="","",ROUND($H324*60,0)/60)</f>
        <v/>
      </c>
      <c r="J324" s="34" t="str">
        <f aca="false">IF($A324="","",$I324*$G324)</f>
        <v/>
      </c>
      <c r="K324" s="31" t="str">
        <f aca="false">IF($A324="","",IF(WEEKDAY($D324,2)=6,"Sábado",IF(WEEKDAY($D324,2)=7,"Domingo","Dia útil")))</f>
        <v/>
      </c>
      <c r="L324" s="34" t="str">
        <f aca="false">IF($A324="","",IF($K324="Sábado",Parâmetros!$C$6,IF($K324="Domingo",Parâmetros!$C$7,1)))</f>
        <v/>
      </c>
      <c r="M324" s="30" t="str">
        <f aca="false">IF($A324="","",IFERROR(INDEX(Ordens!$I$3:$I$42,MATCH($A324,Ordens!$A$3:$A$42,0)),Parâmetros!$C$5))</f>
        <v/>
      </c>
      <c r="N324" s="30" t="str">
        <f aca="false">IF($A324="","",$J324*$L324*$M324)</f>
        <v/>
      </c>
    </row>
    <row r="325" customFormat="false" ht="18" hidden="false" customHeight="true" outlineLevel="0" collapsed="false">
      <c r="A325" s="25"/>
      <c r="B325" s="26"/>
      <c r="C325" s="26"/>
      <c r="D325" s="27"/>
      <c r="E325" s="32"/>
      <c r="F325" s="32"/>
      <c r="G325" s="33"/>
      <c r="H325" s="34" t="str">
        <f aca="false">IF($A325="","",IF($F325&lt;=$E325,0,($F325-$E325)*24))</f>
        <v/>
      </c>
      <c r="I325" s="34" t="str">
        <f aca="false">IF($A325="","",ROUND($H325*60,0)/60)</f>
        <v/>
      </c>
      <c r="J325" s="34" t="str">
        <f aca="false">IF($A325="","",$I325*$G325)</f>
        <v/>
      </c>
      <c r="K325" s="31" t="str">
        <f aca="false">IF($A325="","",IF(WEEKDAY($D325,2)=6,"Sábado",IF(WEEKDAY($D325,2)=7,"Domingo","Dia útil")))</f>
        <v/>
      </c>
      <c r="L325" s="34" t="str">
        <f aca="false">IF($A325="","",IF($K325="Sábado",Parâmetros!$C$6,IF($K325="Domingo",Parâmetros!$C$7,1)))</f>
        <v/>
      </c>
      <c r="M325" s="30" t="str">
        <f aca="false">IF($A325="","",IFERROR(INDEX(Ordens!$I$3:$I$42,MATCH($A325,Ordens!$A$3:$A$42,0)),Parâmetros!$C$5))</f>
        <v/>
      </c>
      <c r="N325" s="30" t="str">
        <f aca="false">IF($A325="","",$J325*$L325*$M325)</f>
        <v/>
      </c>
    </row>
    <row r="326" customFormat="false" ht="18" hidden="false" customHeight="true" outlineLevel="0" collapsed="false">
      <c r="A326" s="25"/>
      <c r="B326" s="26"/>
      <c r="C326" s="26"/>
      <c r="D326" s="27"/>
      <c r="E326" s="32"/>
      <c r="F326" s="32"/>
      <c r="G326" s="33"/>
      <c r="H326" s="34" t="str">
        <f aca="false">IF($A326="","",IF($F326&lt;=$E326,0,($F326-$E326)*24))</f>
        <v/>
      </c>
      <c r="I326" s="34" t="str">
        <f aca="false">IF($A326="","",ROUND($H326*60,0)/60)</f>
        <v/>
      </c>
      <c r="J326" s="34" t="str">
        <f aca="false">IF($A326="","",$I326*$G326)</f>
        <v/>
      </c>
      <c r="K326" s="31" t="str">
        <f aca="false">IF($A326="","",IF(WEEKDAY($D326,2)=6,"Sábado",IF(WEEKDAY($D326,2)=7,"Domingo","Dia útil")))</f>
        <v/>
      </c>
      <c r="L326" s="34" t="str">
        <f aca="false">IF($A326="","",IF($K326="Sábado",Parâmetros!$C$6,IF($K326="Domingo",Parâmetros!$C$7,1)))</f>
        <v/>
      </c>
      <c r="M326" s="30" t="str">
        <f aca="false">IF($A326="","",IFERROR(INDEX(Ordens!$I$3:$I$42,MATCH($A326,Ordens!$A$3:$A$42,0)),Parâmetros!$C$5))</f>
        <v/>
      </c>
      <c r="N326" s="30" t="str">
        <f aca="false">IF($A326="","",$J326*$L326*$M326)</f>
        <v/>
      </c>
    </row>
    <row r="327" customFormat="false" ht="18" hidden="false" customHeight="true" outlineLevel="0" collapsed="false">
      <c r="A327" s="25"/>
      <c r="B327" s="26"/>
      <c r="C327" s="26"/>
      <c r="D327" s="27"/>
      <c r="E327" s="32"/>
      <c r="F327" s="32"/>
      <c r="G327" s="33"/>
      <c r="H327" s="34" t="str">
        <f aca="false">IF($A327="","",IF($F327&lt;=$E327,0,($F327-$E327)*24))</f>
        <v/>
      </c>
      <c r="I327" s="34" t="str">
        <f aca="false">IF($A327="","",ROUND($H327*60,0)/60)</f>
        <v/>
      </c>
      <c r="J327" s="34" t="str">
        <f aca="false">IF($A327="","",$I327*$G327)</f>
        <v/>
      </c>
      <c r="K327" s="31" t="str">
        <f aca="false">IF($A327="","",IF(WEEKDAY($D327,2)=6,"Sábado",IF(WEEKDAY($D327,2)=7,"Domingo","Dia útil")))</f>
        <v/>
      </c>
      <c r="L327" s="34" t="str">
        <f aca="false">IF($A327="","",IF($K327="Sábado",Parâmetros!$C$6,IF($K327="Domingo",Parâmetros!$C$7,1)))</f>
        <v/>
      </c>
      <c r="M327" s="30" t="str">
        <f aca="false">IF($A327="","",IFERROR(INDEX(Ordens!$I$3:$I$42,MATCH($A327,Ordens!$A$3:$A$42,0)),Parâmetros!$C$5))</f>
        <v/>
      </c>
      <c r="N327" s="30" t="str">
        <f aca="false">IF($A327="","",$J327*$L327*$M327)</f>
        <v/>
      </c>
    </row>
    <row r="328" customFormat="false" ht="18" hidden="false" customHeight="true" outlineLevel="0" collapsed="false">
      <c r="A328" s="25"/>
      <c r="B328" s="26"/>
      <c r="C328" s="26"/>
      <c r="D328" s="27"/>
      <c r="E328" s="32"/>
      <c r="F328" s="32"/>
      <c r="G328" s="33"/>
      <c r="H328" s="34" t="str">
        <f aca="false">IF($A328="","",IF($F328&lt;=$E328,0,($F328-$E328)*24))</f>
        <v/>
      </c>
      <c r="I328" s="34" t="str">
        <f aca="false">IF($A328="","",ROUND($H328*60,0)/60)</f>
        <v/>
      </c>
      <c r="J328" s="34" t="str">
        <f aca="false">IF($A328="","",$I328*$G328)</f>
        <v/>
      </c>
      <c r="K328" s="31" t="str">
        <f aca="false">IF($A328="","",IF(WEEKDAY($D328,2)=6,"Sábado",IF(WEEKDAY($D328,2)=7,"Domingo","Dia útil")))</f>
        <v/>
      </c>
      <c r="L328" s="34" t="str">
        <f aca="false">IF($A328="","",IF($K328="Sábado",Parâmetros!$C$6,IF($K328="Domingo",Parâmetros!$C$7,1)))</f>
        <v/>
      </c>
      <c r="M328" s="30" t="str">
        <f aca="false">IF($A328="","",IFERROR(INDEX(Ordens!$I$3:$I$42,MATCH($A328,Ordens!$A$3:$A$42,0)),Parâmetros!$C$5))</f>
        <v/>
      </c>
      <c r="N328" s="30" t="str">
        <f aca="false">IF($A328="","",$J328*$L328*$M328)</f>
        <v/>
      </c>
    </row>
    <row r="329" customFormat="false" ht="18" hidden="false" customHeight="true" outlineLevel="0" collapsed="false">
      <c r="A329" s="25"/>
      <c r="B329" s="26"/>
      <c r="C329" s="26"/>
      <c r="D329" s="27"/>
      <c r="E329" s="32"/>
      <c r="F329" s="32"/>
      <c r="G329" s="33"/>
      <c r="H329" s="34" t="str">
        <f aca="false">IF($A329="","",IF($F329&lt;=$E329,0,($F329-$E329)*24))</f>
        <v/>
      </c>
      <c r="I329" s="34" t="str">
        <f aca="false">IF($A329="","",ROUND($H329*60,0)/60)</f>
        <v/>
      </c>
      <c r="J329" s="34" t="str">
        <f aca="false">IF($A329="","",$I329*$G329)</f>
        <v/>
      </c>
      <c r="K329" s="31" t="str">
        <f aca="false">IF($A329="","",IF(WEEKDAY($D329,2)=6,"Sábado",IF(WEEKDAY($D329,2)=7,"Domingo","Dia útil")))</f>
        <v/>
      </c>
      <c r="L329" s="34" t="str">
        <f aca="false">IF($A329="","",IF($K329="Sábado",Parâmetros!$C$6,IF($K329="Domingo",Parâmetros!$C$7,1)))</f>
        <v/>
      </c>
      <c r="M329" s="30" t="str">
        <f aca="false">IF($A329="","",IFERROR(INDEX(Ordens!$I$3:$I$42,MATCH($A329,Ordens!$A$3:$A$42,0)),Parâmetros!$C$5))</f>
        <v/>
      </c>
      <c r="N329" s="30" t="str">
        <f aca="false">IF($A329="","",$J329*$L329*$M329)</f>
        <v/>
      </c>
    </row>
    <row r="330" customFormat="false" ht="18" hidden="false" customHeight="true" outlineLevel="0" collapsed="false">
      <c r="A330" s="25"/>
      <c r="B330" s="26"/>
      <c r="C330" s="26"/>
      <c r="D330" s="27"/>
      <c r="E330" s="32"/>
      <c r="F330" s="32"/>
      <c r="G330" s="33"/>
      <c r="H330" s="34" t="str">
        <f aca="false">IF($A330="","",IF($F330&lt;=$E330,0,($F330-$E330)*24))</f>
        <v/>
      </c>
      <c r="I330" s="34" t="str">
        <f aca="false">IF($A330="","",ROUND($H330*60,0)/60)</f>
        <v/>
      </c>
      <c r="J330" s="34" t="str">
        <f aca="false">IF($A330="","",$I330*$G330)</f>
        <v/>
      </c>
      <c r="K330" s="31" t="str">
        <f aca="false">IF($A330="","",IF(WEEKDAY($D330,2)=6,"Sábado",IF(WEEKDAY($D330,2)=7,"Domingo","Dia útil")))</f>
        <v/>
      </c>
      <c r="L330" s="34" t="str">
        <f aca="false">IF($A330="","",IF($K330="Sábado",Parâmetros!$C$6,IF($K330="Domingo",Parâmetros!$C$7,1)))</f>
        <v/>
      </c>
      <c r="M330" s="30" t="str">
        <f aca="false">IF($A330="","",IFERROR(INDEX(Ordens!$I$3:$I$42,MATCH($A330,Ordens!$A$3:$A$42,0)),Parâmetros!$C$5))</f>
        <v/>
      </c>
      <c r="N330" s="30" t="str">
        <f aca="false">IF($A330="","",$J330*$L330*$M330)</f>
        <v/>
      </c>
    </row>
    <row r="331" customFormat="false" ht="18" hidden="false" customHeight="true" outlineLevel="0" collapsed="false">
      <c r="A331" s="25"/>
      <c r="B331" s="26"/>
      <c r="C331" s="26"/>
      <c r="D331" s="27"/>
      <c r="E331" s="32"/>
      <c r="F331" s="32"/>
      <c r="G331" s="33"/>
      <c r="H331" s="34" t="str">
        <f aca="false">IF($A331="","",IF($F331&lt;=$E331,0,($F331-$E331)*24))</f>
        <v/>
      </c>
      <c r="I331" s="34" t="str">
        <f aca="false">IF($A331="","",ROUND($H331*60,0)/60)</f>
        <v/>
      </c>
      <c r="J331" s="34" t="str">
        <f aca="false">IF($A331="","",$I331*$G331)</f>
        <v/>
      </c>
      <c r="K331" s="31" t="str">
        <f aca="false">IF($A331="","",IF(WEEKDAY($D331,2)=6,"Sábado",IF(WEEKDAY($D331,2)=7,"Domingo","Dia útil")))</f>
        <v/>
      </c>
      <c r="L331" s="34" t="str">
        <f aca="false">IF($A331="","",IF($K331="Sábado",Parâmetros!$C$6,IF($K331="Domingo",Parâmetros!$C$7,1)))</f>
        <v/>
      </c>
      <c r="M331" s="30" t="str">
        <f aca="false">IF($A331="","",IFERROR(INDEX(Ordens!$I$3:$I$42,MATCH($A331,Ordens!$A$3:$A$42,0)),Parâmetros!$C$5))</f>
        <v/>
      </c>
      <c r="N331" s="30" t="str">
        <f aca="false">IF($A331="","",$J331*$L331*$M331)</f>
        <v/>
      </c>
    </row>
    <row r="332" customFormat="false" ht="18" hidden="false" customHeight="true" outlineLevel="0" collapsed="false">
      <c r="A332" s="25"/>
      <c r="B332" s="26"/>
      <c r="C332" s="26"/>
      <c r="D332" s="27"/>
      <c r="E332" s="32"/>
      <c r="F332" s="32"/>
      <c r="G332" s="33"/>
      <c r="H332" s="34" t="str">
        <f aca="false">IF($A332="","",IF($F332&lt;=$E332,0,($F332-$E332)*24))</f>
        <v/>
      </c>
      <c r="I332" s="34" t="str">
        <f aca="false">IF($A332="","",ROUND($H332*60,0)/60)</f>
        <v/>
      </c>
      <c r="J332" s="34" t="str">
        <f aca="false">IF($A332="","",$I332*$G332)</f>
        <v/>
      </c>
      <c r="K332" s="31" t="str">
        <f aca="false">IF($A332="","",IF(WEEKDAY($D332,2)=6,"Sábado",IF(WEEKDAY($D332,2)=7,"Domingo","Dia útil")))</f>
        <v/>
      </c>
      <c r="L332" s="34" t="str">
        <f aca="false">IF($A332="","",IF($K332="Sábado",Parâmetros!$C$6,IF($K332="Domingo",Parâmetros!$C$7,1)))</f>
        <v/>
      </c>
      <c r="M332" s="30" t="str">
        <f aca="false">IF($A332="","",IFERROR(INDEX(Ordens!$I$3:$I$42,MATCH($A332,Ordens!$A$3:$A$42,0)),Parâmetros!$C$5))</f>
        <v/>
      </c>
      <c r="N332" s="30" t="str">
        <f aca="false">IF($A332="","",$J332*$L332*$M332)</f>
        <v/>
      </c>
    </row>
    <row r="333" customFormat="false" ht="18" hidden="false" customHeight="true" outlineLevel="0" collapsed="false">
      <c r="A333" s="25"/>
      <c r="B333" s="26"/>
      <c r="C333" s="26"/>
      <c r="D333" s="27"/>
      <c r="E333" s="32"/>
      <c r="F333" s="32"/>
      <c r="G333" s="33"/>
      <c r="H333" s="34" t="str">
        <f aca="false">IF($A333="","",IF($F333&lt;=$E333,0,($F333-$E333)*24))</f>
        <v/>
      </c>
      <c r="I333" s="34" t="str">
        <f aca="false">IF($A333="","",ROUND($H333*60,0)/60)</f>
        <v/>
      </c>
      <c r="J333" s="34" t="str">
        <f aca="false">IF($A333="","",$I333*$G333)</f>
        <v/>
      </c>
      <c r="K333" s="31" t="str">
        <f aca="false">IF($A333="","",IF(WEEKDAY($D333,2)=6,"Sábado",IF(WEEKDAY($D333,2)=7,"Domingo","Dia útil")))</f>
        <v/>
      </c>
      <c r="L333" s="34" t="str">
        <f aca="false">IF($A333="","",IF($K333="Sábado",Parâmetros!$C$6,IF($K333="Domingo",Parâmetros!$C$7,1)))</f>
        <v/>
      </c>
      <c r="M333" s="30" t="str">
        <f aca="false">IF($A333="","",IFERROR(INDEX(Ordens!$I$3:$I$42,MATCH($A333,Ordens!$A$3:$A$42,0)),Parâmetros!$C$5))</f>
        <v/>
      </c>
      <c r="N333" s="30" t="str">
        <f aca="false">IF($A333="","",$J333*$L333*$M333)</f>
        <v/>
      </c>
    </row>
    <row r="334" customFormat="false" ht="18" hidden="false" customHeight="true" outlineLevel="0" collapsed="false">
      <c r="A334" s="25"/>
      <c r="B334" s="26"/>
      <c r="C334" s="26"/>
      <c r="D334" s="27"/>
      <c r="E334" s="32"/>
      <c r="F334" s="32"/>
      <c r="G334" s="33"/>
      <c r="H334" s="34" t="str">
        <f aca="false">IF($A334="","",IF($F334&lt;=$E334,0,($F334-$E334)*24))</f>
        <v/>
      </c>
      <c r="I334" s="34" t="str">
        <f aca="false">IF($A334="","",ROUND($H334*60,0)/60)</f>
        <v/>
      </c>
      <c r="J334" s="34" t="str">
        <f aca="false">IF($A334="","",$I334*$G334)</f>
        <v/>
      </c>
      <c r="K334" s="31" t="str">
        <f aca="false">IF($A334="","",IF(WEEKDAY($D334,2)=6,"Sábado",IF(WEEKDAY($D334,2)=7,"Domingo","Dia útil")))</f>
        <v/>
      </c>
      <c r="L334" s="34" t="str">
        <f aca="false">IF($A334="","",IF($K334="Sábado",Parâmetros!$C$6,IF($K334="Domingo",Parâmetros!$C$7,1)))</f>
        <v/>
      </c>
      <c r="M334" s="30" t="str">
        <f aca="false">IF($A334="","",IFERROR(INDEX(Ordens!$I$3:$I$42,MATCH($A334,Ordens!$A$3:$A$42,0)),Parâmetros!$C$5))</f>
        <v/>
      </c>
      <c r="N334" s="30" t="str">
        <f aca="false">IF($A334="","",$J334*$L334*$M334)</f>
        <v/>
      </c>
    </row>
    <row r="335" customFormat="false" ht="18" hidden="false" customHeight="true" outlineLevel="0" collapsed="false">
      <c r="A335" s="25"/>
      <c r="B335" s="26"/>
      <c r="C335" s="26"/>
      <c r="D335" s="27"/>
      <c r="E335" s="32"/>
      <c r="F335" s="32"/>
      <c r="G335" s="33"/>
      <c r="H335" s="34" t="str">
        <f aca="false">IF($A335="","",IF($F335&lt;=$E335,0,($F335-$E335)*24))</f>
        <v/>
      </c>
      <c r="I335" s="34" t="str">
        <f aca="false">IF($A335="","",ROUND($H335*60,0)/60)</f>
        <v/>
      </c>
      <c r="J335" s="34" t="str">
        <f aca="false">IF($A335="","",$I335*$G335)</f>
        <v/>
      </c>
      <c r="K335" s="31" t="str">
        <f aca="false">IF($A335="","",IF(WEEKDAY($D335,2)=6,"Sábado",IF(WEEKDAY($D335,2)=7,"Domingo","Dia útil")))</f>
        <v/>
      </c>
      <c r="L335" s="34" t="str">
        <f aca="false">IF($A335="","",IF($K335="Sábado",Parâmetros!$C$6,IF($K335="Domingo",Parâmetros!$C$7,1)))</f>
        <v/>
      </c>
      <c r="M335" s="30" t="str">
        <f aca="false">IF($A335="","",IFERROR(INDEX(Ordens!$I$3:$I$42,MATCH($A335,Ordens!$A$3:$A$42,0)),Parâmetros!$C$5))</f>
        <v/>
      </c>
      <c r="N335" s="30" t="str">
        <f aca="false">IF($A335="","",$J335*$L335*$M335)</f>
        <v/>
      </c>
    </row>
    <row r="336" customFormat="false" ht="18" hidden="false" customHeight="true" outlineLevel="0" collapsed="false">
      <c r="A336" s="25"/>
      <c r="B336" s="26"/>
      <c r="C336" s="26"/>
      <c r="D336" s="27"/>
      <c r="E336" s="32"/>
      <c r="F336" s="32"/>
      <c r="G336" s="33"/>
      <c r="H336" s="34" t="str">
        <f aca="false">IF($A336="","",IF($F336&lt;=$E336,0,($F336-$E336)*24))</f>
        <v/>
      </c>
      <c r="I336" s="34" t="str">
        <f aca="false">IF($A336="","",ROUND($H336*60,0)/60)</f>
        <v/>
      </c>
      <c r="J336" s="34" t="str">
        <f aca="false">IF($A336="","",$I336*$G336)</f>
        <v/>
      </c>
      <c r="K336" s="31" t="str">
        <f aca="false">IF($A336="","",IF(WEEKDAY($D336,2)=6,"Sábado",IF(WEEKDAY($D336,2)=7,"Domingo","Dia útil")))</f>
        <v/>
      </c>
      <c r="L336" s="34" t="str">
        <f aca="false">IF($A336="","",IF($K336="Sábado",Parâmetros!$C$6,IF($K336="Domingo",Parâmetros!$C$7,1)))</f>
        <v/>
      </c>
      <c r="M336" s="30" t="str">
        <f aca="false">IF($A336="","",IFERROR(INDEX(Ordens!$I$3:$I$42,MATCH($A336,Ordens!$A$3:$A$42,0)),Parâmetros!$C$5))</f>
        <v/>
      </c>
      <c r="N336" s="30" t="str">
        <f aca="false">IF($A336="","",$J336*$L336*$M336)</f>
        <v/>
      </c>
    </row>
    <row r="337" customFormat="false" ht="18" hidden="false" customHeight="true" outlineLevel="0" collapsed="false">
      <c r="A337" s="25"/>
      <c r="B337" s="26"/>
      <c r="C337" s="26"/>
      <c r="D337" s="27"/>
      <c r="E337" s="32"/>
      <c r="F337" s="32"/>
      <c r="G337" s="33"/>
      <c r="H337" s="34" t="str">
        <f aca="false">IF($A337="","",IF($F337&lt;=$E337,0,($F337-$E337)*24))</f>
        <v/>
      </c>
      <c r="I337" s="34" t="str">
        <f aca="false">IF($A337="","",ROUND($H337*60,0)/60)</f>
        <v/>
      </c>
      <c r="J337" s="34" t="str">
        <f aca="false">IF($A337="","",$I337*$G337)</f>
        <v/>
      </c>
      <c r="K337" s="31" t="str">
        <f aca="false">IF($A337="","",IF(WEEKDAY($D337,2)=6,"Sábado",IF(WEEKDAY($D337,2)=7,"Domingo","Dia útil")))</f>
        <v/>
      </c>
      <c r="L337" s="34" t="str">
        <f aca="false">IF($A337="","",IF($K337="Sábado",Parâmetros!$C$6,IF($K337="Domingo",Parâmetros!$C$7,1)))</f>
        <v/>
      </c>
      <c r="M337" s="30" t="str">
        <f aca="false">IF($A337="","",IFERROR(INDEX(Ordens!$I$3:$I$42,MATCH($A337,Ordens!$A$3:$A$42,0)),Parâmetros!$C$5))</f>
        <v/>
      </c>
      <c r="N337" s="30" t="str">
        <f aca="false">IF($A337="","",$J337*$L337*$M337)</f>
        <v/>
      </c>
    </row>
    <row r="338" customFormat="false" ht="18" hidden="false" customHeight="true" outlineLevel="0" collapsed="false">
      <c r="A338" s="25"/>
      <c r="B338" s="26"/>
      <c r="C338" s="26"/>
      <c r="D338" s="27"/>
      <c r="E338" s="32"/>
      <c r="F338" s="32"/>
      <c r="G338" s="33"/>
      <c r="H338" s="34" t="str">
        <f aca="false">IF($A338="","",IF($F338&lt;=$E338,0,($F338-$E338)*24))</f>
        <v/>
      </c>
      <c r="I338" s="34" t="str">
        <f aca="false">IF($A338="","",ROUND($H338*60,0)/60)</f>
        <v/>
      </c>
      <c r="J338" s="34" t="str">
        <f aca="false">IF($A338="","",$I338*$G338)</f>
        <v/>
      </c>
      <c r="K338" s="31" t="str">
        <f aca="false">IF($A338="","",IF(WEEKDAY($D338,2)=6,"Sábado",IF(WEEKDAY($D338,2)=7,"Domingo","Dia útil")))</f>
        <v/>
      </c>
      <c r="L338" s="34" t="str">
        <f aca="false">IF($A338="","",IF($K338="Sábado",Parâmetros!$C$6,IF($K338="Domingo",Parâmetros!$C$7,1)))</f>
        <v/>
      </c>
      <c r="M338" s="30" t="str">
        <f aca="false">IF($A338="","",IFERROR(INDEX(Ordens!$I$3:$I$42,MATCH($A338,Ordens!$A$3:$A$42,0)),Parâmetros!$C$5))</f>
        <v/>
      </c>
      <c r="N338" s="30" t="str">
        <f aca="false">IF($A338="","",$J338*$L338*$M338)</f>
        <v/>
      </c>
    </row>
    <row r="339" customFormat="false" ht="18" hidden="false" customHeight="true" outlineLevel="0" collapsed="false">
      <c r="A339" s="25"/>
      <c r="B339" s="26"/>
      <c r="C339" s="26"/>
      <c r="D339" s="27"/>
      <c r="E339" s="32"/>
      <c r="F339" s="32"/>
      <c r="G339" s="33"/>
      <c r="H339" s="34" t="str">
        <f aca="false">IF($A339="","",IF($F339&lt;=$E339,0,($F339-$E339)*24))</f>
        <v/>
      </c>
      <c r="I339" s="34" t="str">
        <f aca="false">IF($A339="","",ROUND($H339*60,0)/60)</f>
        <v/>
      </c>
      <c r="J339" s="34" t="str">
        <f aca="false">IF($A339="","",$I339*$G339)</f>
        <v/>
      </c>
      <c r="K339" s="31" t="str">
        <f aca="false">IF($A339="","",IF(WEEKDAY($D339,2)=6,"Sábado",IF(WEEKDAY($D339,2)=7,"Domingo","Dia útil")))</f>
        <v/>
      </c>
      <c r="L339" s="34" t="str">
        <f aca="false">IF($A339="","",IF($K339="Sábado",Parâmetros!$C$6,IF($K339="Domingo",Parâmetros!$C$7,1)))</f>
        <v/>
      </c>
      <c r="M339" s="30" t="str">
        <f aca="false">IF($A339="","",IFERROR(INDEX(Ordens!$I$3:$I$42,MATCH($A339,Ordens!$A$3:$A$42,0)),Parâmetros!$C$5))</f>
        <v/>
      </c>
      <c r="N339" s="30" t="str">
        <f aca="false">IF($A339="","",$J339*$L339*$M339)</f>
        <v/>
      </c>
    </row>
    <row r="340" customFormat="false" ht="18" hidden="false" customHeight="true" outlineLevel="0" collapsed="false">
      <c r="A340" s="25"/>
      <c r="B340" s="26"/>
      <c r="C340" s="26"/>
      <c r="D340" s="27"/>
      <c r="E340" s="32"/>
      <c r="F340" s="32"/>
      <c r="G340" s="33"/>
      <c r="H340" s="34" t="str">
        <f aca="false">IF($A340="","",IF($F340&lt;=$E340,0,($F340-$E340)*24))</f>
        <v/>
      </c>
      <c r="I340" s="34" t="str">
        <f aca="false">IF($A340="","",ROUND($H340*60,0)/60)</f>
        <v/>
      </c>
      <c r="J340" s="34" t="str">
        <f aca="false">IF($A340="","",$I340*$G340)</f>
        <v/>
      </c>
      <c r="K340" s="31" t="str">
        <f aca="false">IF($A340="","",IF(WEEKDAY($D340,2)=6,"Sábado",IF(WEEKDAY($D340,2)=7,"Domingo","Dia útil")))</f>
        <v/>
      </c>
      <c r="L340" s="34" t="str">
        <f aca="false">IF($A340="","",IF($K340="Sábado",Parâmetros!$C$6,IF($K340="Domingo",Parâmetros!$C$7,1)))</f>
        <v/>
      </c>
      <c r="M340" s="30" t="str">
        <f aca="false">IF($A340="","",IFERROR(INDEX(Ordens!$I$3:$I$42,MATCH($A340,Ordens!$A$3:$A$42,0)),Parâmetros!$C$5))</f>
        <v/>
      </c>
      <c r="N340" s="30" t="str">
        <f aca="false">IF($A340="","",$J340*$L340*$M340)</f>
        <v/>
      </c>
    </row>
    <row r="341" customFormat="false" ht="18" hidden="false" customHeight="true" outlineLevel="0" collapsed="false">
      <c r="A341" s="25"/>
      <c r="B341" s="26"/>
      <c r="C341" s="26"/>
      <c r="D341" s="27"/>
      <c r="E341" s="32"/>
      <c r="F341" s="32"/>
      <c r="G341" s="33"/>
      <c r="H341" s="34" t="str">
        <f aca="false">IF($A341="","",IF($F341&lt;=$E341,0,($F341-$E341)*24))</f>
        <v/>
      </c>
      <c r="I341" s="34" t="str">
        <f aca="false">IF($A341="","",ROUND($H341*60,0)/60)</f>
        <v/>
      </c>
      <c r="J341" s="34" t="str">
        <f aca="false">IF($A341="","",$I341*$G341)</f>
        <v/>
      </c>
      <c r="K341" s="31" t="str">
        <f aca="false">IF($A341="","",IF(WEEKDAY($D341,2)=6,"Sábado",IF(WEEKDAY($D341,2)=7,"Domingo","Dia útil")))</f>
        <v/>
      </c>
      <c r="L341" s="34" t="str">
        <f aca="false">IF($A341="","",IF($K341="Sábado",Parâmetros!$C$6,IF($K341="Domingo",Parâmetros!$C$7,1)))</f>
        <v/>
      </c>
      <c r="M341" s="30" t="str">
        <f aca="false">IF($A341="","",IFERROR(INDEX(Ordens!$I$3:$I$42,MATCH($A341,Ordens!$A$3:$A$42,0)),Parâmetros!$C$5))</f>
        <v/>
      </c>
      <c r="N341" s="30" t="str">
        <f aca="false">IF($A341="","",$J341*$L341*$M341)</f>
        <v/>
      </c>
    </row>
    <row r="342" customFormat="false" ht="18" hidden="false" customHeight="true" outlineLevel="0" collapsed="false">
      <c r="A342" s="25"/>
      <c r="B342" s="26"/>
      <c r="C342" s="26"/>
      <c r="D342" s="27"/>
      <c r="E342" s="32"/>
      <c r="F342" s="32"/>
      <c r="G342" s="33"/>
      <c r="H342" s="34" t="str">
        <f aca="false">IF($A342="","",IF($F342&lt;=$E342,0,($F342-$E342)*24))</f>
        <v/>
      </c>
      <c r="I342" s="34" t="str">
        <f aca="false">IF($A342="","",ROUND($H342*60,0)/60)</f>
        <v/>
      </c>
      <c r="J342" s="34" t="str">
        <f aca="false">IF($A342="","",$I342*$G342)</f>
        <v/>
      </c>
      <c r="K342" s="31" t="str">
        <f aca="false">IF($A342="","",IF(WEEKDAY($D342,2)=6,"Sábado",IF(WEEKDAY($D342,2)=7,"Domingo","Dia útil")))</f>
        <v/>
      </c>
      <c r="L342" s="34" t="str">
        <f aca="false">IF($A342="","",IF($K342="Sábado",Parâmetros!$C$6,IF($K342="Domingo",Parâmetros!$C$7,1)))</f>
        <v/>
      </c>
      <c r="M342" s="30" t="str">
        <f aca="false">IF($A342="","",IFERROR(INDEX(Ordens!$I$3:$I$42,MATCH($A342,Ordens!$A$3:$A$42,0)),Parâmetros!$C$5))</f>
        <v/>
      </c>
      <c r="N342" s="30" t="str">
        <f aca="false">IF($A342="","",$J342*$L342*$M342)</f>
        <v/>
      </c>
    </row>
    <row r="343" customFormat="false" ht="18" hidden="false" customHeight="true" outlineLevel="0" collapsed="false">
      <c r="A343" s="25"/>
      <c r="B343" s="26"/>
      <c r="C343" s="26"/>
      <c r="D343" s="27"/>
      <c r="E343" s="32"/>
      <c r="F343" s="32"/>
      <c r="G343" s="33"/>
      <c r="H343" s="34" t="str">
        <f aca="false">IF($A343="","",IF($F343&lt;=$E343,0,($F343-$E343)*24))</f>
        <v/>
      </c>
      <c r="I343" s="34" t="str">
        <f aca="false">IF($A343="","",ROUND($H343*60,0)/60)</f>
        <v/>
      </c>
      <c r="J343" s="34" t="str">
        <f aca="false">IF($A343="","",$I343*$G343)</f>
        <v/>
      </c>
      <c r="K343" s="31" t="str">
        <f aca="false">IF($A343="","",IF(WEEKDAY($D343,2)=6,"Sábado",IF(WEEKDAY($D343,2)=7,"Domingo","Dia útil")))</f>
        <v/>
      </c>
      <c r="L343" s="34" t="str">
        <f aca="false">IF($A343="","",IF($K343="Sábado",Parâmetros!$C$6,IF($K343="Domingo",Parâmetros!$C$7,1)))</f>
        <v/>
      </c>
      <c r="M343" s="30" t="str">
        <f aca="false">IF($A343="","",IFERROR(INDEX(Ordens!$I$3:$I$42,MATCH($A343,Ordens!$A$3:$A$42,0)),Parâmetros!$C$5))</f>
        <v/>
      </c>
      <c r="N343" s="30" t="str">
        <f aca="false">IF($A343="","",$J343*$L343*$M343)</f>
        <v/>
      </c>
    </row>
    <row r="344" customFormat="false" ht="18" hidden="false" customHeight="true" outlineLevel="0" collapsed="false">
      <c r="A344" s="25"/>
      <c r="B344" s="26"/>
      <c r="C344" s="26"/>
      <c r="D344" s="27"/>
      <c r="E344" s="32"/>
      <c r="F344" s="32"/>
      <c r="G344" s="33"/>
      <c r="H344" s="34" t="str">
        <f aca="false">IF($A344="","",IF($F344&lt;=$E344,0,($F344-$E344)*24))</f>
        <v/>
      </c>
      <c r="I344" s="34" t="str">
        <f aca="false">IF($A344="","",ROUND($H344*60,0)/60)</f>
        <v/>
      </c>
      <c r="J344" s="34" t="str">
        <f aca="false">IF($A344="","",$I344*$G344)</f>
        <v/>
      </c>
      <c r="K344" s="31" t="str">
        <f aca="false">IF($A344="","",IF(WEEKDAY($D344,2)=6,"Sábado",IF(WEEKDAY($D344,2)=7,"Domingo","Dia útil")))</f>
        <v/>
      </c>
      <c r="L344" s="34" t="str">
        <f aca="false">IF($A344="","",IF($K344="Sábado",Parâmetros!$C$6,IF($K344="Domingo",Parâmetros!$C$7,1)))</f>
        <v/>
      </c>
      <c r="M344" s="30" t="str">
        <f aca="false">IF($A344="","",IFERROR(INDEX(Ordens!$I$3:$I$42,MATCH($A344,Ordens!$A$3:$A$42,0)),Parâmetros!$C$5))</f>
        <v/>
      </c>
      <c r="N344" s="30" t="str">
        <f aca="false">IF($A344="","",$J344*$L344*$M344)</f>
        <v/>
      </c>
    </row>
    <row r="345" customFormat="false" ht="18" hidden="false" customHeight="true" outlineLevel="0" collapsed="false">
      <c r="A345" s="25"/>
      <c r="B345" s="26"/>
      <c r="C345" s="26"/>
      <c r="D345" s="27"/>
      <c r="E345" s="32"/>
      <c r="F345" s="32"/>
      <c r="G345" s="33"/>
      <c r="H345" s="34" t="str">
        <f aca="false">IF($A345="","",IF($F345&lt;=$E345,0,($F345-$E345)*24))</f>
        <v/>
      </c>
      <c r="I345" s="34" t="str">
        <f aca="false">IF($A345="","",ROUND($H345*60,0)/60)</f>
        <v/>
      </c>
      <c r="J345" s="34" t="str">
        <f aca="false">IF($A345="","",$I345*$G345)</f>
        <v/>
      </c>
      <c r="K345" s="31" t="str">
        <f aca="false">IF($A345="","",IF(WEEKDAY($D345,2)=6,"Sábado",IF(WEEKDAY($D345,2)=7,"Domingo","Dia útil")))</f>
        <v/>
      </c>
      <c r="L345" s="34" t="str">
        <f aca="false">IF($A345="","",IF($K345="Sábado",Parâmetros!$C$6,IF($K345="Domingo",Parâmetros!$C$7,1)))</f>
        <v/>
      </c>
      <c r="M345" s="30" t="str">
        <f aca="false">IF($A345="","",IFERROR(INDEX(Ordens!$I$3:$I$42,MATCH($A345,Ordens!$A$3:$A$42,0)),Parâmetros!$C$5))</f>
        <v/>
      </c>
      <c r="N345" s="30" t="str">
        <f aca="false">IF($A345="","",$J345*$L345*$M345)</f>
        <v/>
      </c>
    </row>
    <row r="346" customFormat="false" ht="18" hidden="false" customHeight="true" outlineLevel="0" collapsed="false">
      <c r="A346" s="25"/>
      <c r="B346" s="26"/>
      <c r="C346" s="26"/>
      <c r="D346" s="27"/>
      <c r="E346" s="32"/>
      <c r="F346" s="32"/>
      <c r="G346" s="33"/>
      <c r="H346" s="34" t="str">
        <f aca="false">IF($A346="","",IF($F346&lt;=$E346,0,($F346-$E346)*24))</f>
        <v/>
      </c>
      <c r="I346" s="34" t="str">
        <f aca="false">IF($A346="","",ROUND($H346*60,0)/60)</f>
        <v/>
      </c>
      <c r="J346" s="34" t="str">
        <f aca="false">IF($A346="","",$I346*$G346)</f>
        <v/>
      </c>
      <c r="K346" s="31" t="str">
        <f aca="false">IF($A346="","",IF(WEEKDAY($D346,2)=6,"Sábado",IF(WEEKDAY($D346,2)=7,"Domingo","Dia útil")))</f>
        <v/>
      </c>
      <c r="L346" s="34" t="str">
        <f aca="false">IF($A346="","",IF($K346="Sábado",Parâmetros!$C$6,IF($K346="Domingo",Parâmetros!$C$7,1)))</f>
        <v/>
      </c>
      <c r="M346" s="30" t="str">
        <f aca="false">IF($A346="","",IFERROR(INDEX(Ordens!$I$3:$I$42,MATCH($A346,Ordens!$A$3:$A$42,0)),Parâmetros!$C$5))</f>
        <v/>
      </c>
      <c r="N346" s="30" t="str">
        <f aca="false">IF($A346="","",$J346*$L346*$M346)</f>
        <v/>
      </c>
    </row>
    <row r="347" customFormat="false" ht="18" hidden="false" customHeight="true" outlineLevel="0" collapsed="false">
      <c r="A347" s="25"/>
      <c r="B347" s="26"/>
      <c r="C347" s="26"/>
      <c r="D347" s="27"/>
      <c r="E347" s="32"/>
      <c r="F347" s="32"/>
      <c r="G347" s="33"/>
      <c r="H347" s="34" t="str">
        <f aca="false">IF($A347="","",IF($F347&lt;=$E347,0,($F347-$E347)*24))</f>
        <v/>
      </c>
      <c r="I347" s="34" t="str">
        <f aca="false">IF($A347="","",ROUND($H347*60,0)/60)</f>
        <v/>
      </c>
      <c r="J347" s="34" t="str">
        <f aca="false">IF($A347="","",$I347*$G347)</f>
        <v/>
      </c>
      <c r="K347" s="31" t="str">
        <f aca="false">IF($A347="","",IF(WEEKDAY($D347,2)=6,"Sábado",IF(WEEKDAY($D347,2)=7,"Domingo","Dia útil")))</f>
        <v/>
      </c>
      <c r="L347" s="34" t="str">
        <f aca="false">IF($A347="","",IF($K347="Sábado",Parâmetros!$C$6,IF($K347="Domingo",Parâmetros!$C$7,1)))</f>
        <v/>
      </c>
      <c r="M347" s="30" t="str">
        <f aca="false">IF($A347="","",IFERROR(INDEX(Ordens!$I$3:$I$42,MATCH($A347,Ordens!$A$3:$A$42,0)),Parâmetros!$C$5))</f>
        <v/>
      </c>
      <c r="N347" s="30" t="str">
        <f aca="false">IF($A347="","",$J347*$L347*$M347)</f>
        <v/>
      </c>
    </row>
    <row r="348" customFormat="false" ht="18" hidden="false" customHeight="true" outlineLevel="0" collapsed="false">
      <c r="A348" s="25"/>
      <c r="B348" s="26"/>
      <c r="C348" s="26"/>
      <c r="D348" s="27"/>
      <c r="E348" s="32"/>
      <c r="F348" s="32"/>
      <c r="G348" s="33"/>
      <c r="H348" s="34" t="str">
        <f aca="false">IF($A348="","",IF($F348&lt;=$E348,0,($F348-$E348)*24))</f>
        <v/>
      </c>
      <c r="I348" s="34" t="str">
        <f aca="false">IF($A348="","",ROUND($H348*60,0)/60)</f>
        <v/>
      </c>
      <c r="J348" s="34" t="str">
        <f aca="false">IF($A348="","",$I348*$G348)</f>
        <v/>
      </c>
      <c r="K348" s="31" t="str">
        <f aca="false">IF($A348="","",IF(WEEKDAY($D348,2)=6,"Sábado",IF(WEEKDAY($D348,2)=7,"Domingo","Dia útil")))</f>
        <v/>
      </c>
      <c r="L348" s="34" t="str">
        <f aca="false">IF($A348="","",IF($K348="Sábado",Parâmetros!$C$6,IF($K348="Domingo",Parâmetros!$C$7,1)))</f>
        <v/>
      </c>
      <c r="M348" s="30" t="str">
        <f aca="false">IF($A348="","",IFERROR(INDEX(Ordens!$I$3:$I$42,MATCH($A348,Ordens!$A$3:$A$42,0)),Parâmetros!$C$5))</f>
        <v/>
      </c>
      <c r="N348" s="30" t="str">
        <f aca="false">IF($A348="","",$J348*$L348*$M348)</f>
        <v/>
      </c>
    </row>
    <row r="349" customFormat="false" ht="18" hidden="false" customHeight="true" outlineLevel="0" collapsed="false">
      <c r="A349" s="25"/>
      <c r="B349" s="26"/>
      <c r="C349" s="26"/>
      <c r="D349" s="27"/>
      <c r="E349" s="32"/>
      <c r="F349" s="32"/>
      <c r="G349" s="33"/>
      <c r="H349" s="34" t="str">
        <f aca="false">IF($A349="","",IF($F349&lt;=$E349,0,($F349-$E349)*24))</f>
        <v/>
      </c>
      <c r="I349" s="34" t="str">
        <f aca="false">IF($A349="","",ROUND($H349*60,0)/60)</f>
        <v/>
      </c>
      <c r="J349" s="34" t="str">
        <f aca="false">IF($A349="","",$I349*$G349)</f>
        <v/>
      </c>
      <c r="K349" s="31" t="str">
        <f aca="false">IF($A349="","",IF(WEEKDAY($D349,2)=6,"Sábado",IF(WEEKDAY($D349,2)=7,"Domingo","Dia útil")))</f>
        <v/>
      </c>
      <c r="L349" s="34" t="str">
        <f aca="false">IF($A349="","",IF($K349="Sábado",Parâmetros!$C$6,IF($K349="Domingo",Parâmetros!$C$7,1)))</f>
        <v/>
      </c>
      <c r="M349" s="30" t="str">
        <f aca="false">IF($A349="","",IFERROR(INDEX(Ordens!$I$3:$I$42,MATCH($A349,Ordens!$A$3:$A$42,0)),Parâmetros!$C$5))</f>
        <v/>
      </c>
      <c r="N349" s="30" t="str">
        <f aca="false">IF($A349="","",$J349*$L349*$M349)</f>
        <v/>
      </c>
    </row>
    <row r="350" customFormat="false" ht="18" hidden="false" customHeight="true" outlineLevel="0" collapsed="false">
      <c r="A350" s="25"/>
      <c r="B350" s="26"/>
      <c r="C350" s="26"/>
      <c r="D350" s="27"/>
      <c r="E350" s="32"/>
      <c r="F350" s="32"/>
      <c r="G350" s="33"/>
      <c r="H350" s="34" t="str">
        <f aca="false">IF($A350="","",IF($F350&lt;=$E350,0,($F350-$E350)*24))</f>
        <v/>
      </c>
      <c r="I350" s="34" t="str">
        <f aca="false">IF($A350="","",ROUND($H350*60,0)/60)</f>
        <v/>
      </c>
      <c r="J350" s="34" t="str">
        <f aca="false">IF($A350="","",$I350*$G350)</f>
        <v/>
      </c>
      <c r="K350" s="31" t="str">
        <f aca="false">IF($A350="","",IF(WEEKDAY($D350,2)=6,"Sábado",IF(WEEKDAY($D350,2)=7,"Domingo","Dia útil")))</f>
        <v/>
      </c>
      <c r="L350" s="34" t="str">
        <f aca="false">IF($A350="","",IF($K350="Sábado",Parâmetros!$C$6,IF($K350="Domingo",Parâmetros!$C$7,1)))</f>
        <v/>
      </c>
      <c r="M350" s="30" t="str">
        <f aca="false">IF($A350="","",IFERROR(INDEX(Ordens!$I$3:$I$42,MATCH($A350,Ordens!$A$3:$A$42,0)),Parâmetros!$C$5))</f>
        <v/>
      </c>
      <c r="N350" s="30" t="str">
        <f aca="false">IF($A350="","",$J350*$L350*$M350)</f>
        <v/>
      </c>
    </row>
    <row r="351" customFormat="false" ht="18" hidden="false" customHeight="true" outlineLevel="0" collapsed="false">
      <c r="A351" s="25"/>
      <c r="B351" s="26"/>
      <c r="C351" s="26"/>
      <c r="D351" s="27"/>
      <c r="E351" s="32"/>
      <c r="F351" s="32"/>
      <c r="G351" s="33"/>
      <c r="H351" s="34" t="str">
        <f aca="false">IF($A351="","",IF($F351&lt;=$E351,0,($F351-$E351)*24))</f>
        <v/>
      </c>
      <c r="I351" s="34" t="str">
        <f aca="false">IF($A351="","",ROUND($H351*60,0)/60)</f>
        <v/>
      </c>
      <c r="J351" s="34" t="str">
        <f aca="false">IF($A351="","",$I351*$G351)</f>
        <v/>
      </c>
      <c r="K351" s="31" t="str">
        <f aca="false">IF($A351="","",IF(WEEKDAY($D351,2)=6,"Sábado",IF(WEEKDAY($D351,2)=7,"Domingo","Dia útil")))</f>
        <v/>
      </c>
      <c r="L351" s="34" t="str">
        <f aca="false">IF($A351="","",IF($K351="Sábado",Parâmetros!$C$6,IF($K351="Domingo",Parâmetros!$C$7,1)))</f>
        <v/>
      </c>
      <c r="M351" s="30" t="str">
        <f aca="false">IF($A351="","",IFERROR(INDEX(Ordens!$I$3:$I$42,MATCH($A351,Ordens!$A$3:$A$42,0)),Parâmetros!$C$5))</f>
        <v/>
      </c>
      <c r="N351" s="30" t="str">
        <f aca="false">IF($A351="","",$J351*$L351*$M351)</f>
        <v/>
      </c>
    </row>
    <row r="352" customFormat="false" ht="18" hidden="false" customHeight="true" outlineLevel="0" collapsed="false">
      <c r="A352" s="25"/>
      <c r="B352" s="26"/>
      <c r="C352" s="26"/>
      <c r="D352" s="27"/>
      <c r="E352" s="32"/>
      <c r="F352" s="32"/>
      <c r="G352" s="33"/>
      <c r="H352" s="34" t="str">
        <f aca="false">IF($A352="","",IF($F352&lt;=$E352,0,($F352-$E352)*24))</f>
        <v/>
      </c>
      <c r="I352" s="34" t="str">
        <f aca="false">IF($A352="","",ROUND($H352*60,0)/60)</f>
        <v/>
      </c>
      <c r="J352" s="34" t="str">
        <f aca="false">IF($A352="","",$I352*$G352)</f>
        <v/>
      </c>
      <c r="K352" s="31" t="str">
        <f aca="false">IF($A352="","",IF(WEEKDAY($D352,2)=6,"Sábado",IF(WEEKDAY($D352,2)=7,"Domingo","Dia útil")))</f>
        <v/>
      </c>
      <c r="L352" s="34" t="str">
        <f aca="false">IF($A352="","",IF($K352="Sábado",Parâmetros!$C$6,IF($K352="Domingo",Parâmetros!$C$7,1)))</f>
        <v/>
      </c>
      <c r="M352" s="30" t="str">
        <f aca="false">IF($A352="","",IFERROR(INDEX(Ordens!$I$3:$I$42,MATCH($A352,Ordens!$A$3:$A$42,0)),Parâmetros!$C$5))</f>
        <v/>
      </c>
      <c r="N352" s="30" t="str">
        <f aca="false">IF($A352="","",$J352*$L352*$M352)</f>
        <v/>
      </c>
    </row>
    <row r="353" customFormat="false" ht="18" hidden="false" customHeight="true" outlineLevel="0" collapsed="false">
      <c r="A353" s="25"/>
      <c r="B353" s="26"/>
      <c r="C353" s="26"/>
      <c r="D353" s="27"/>
      <c r="E353" s="32"/>
      <c r="F353" s="32"/>
      <c r="G353" s="33"/>
      <c r="H353" s="34" t="str">
        <f aca="false">IF($A353="","",IF($F353&lt;=$E353,0,($F353-$E353)*24))</f>
        <v/>
      </c>
      <c r="I353" s="34" t="str">
        <f aca="false">IF($A353="","",ROUND($H353*60,0)/60)</f>
        <v/>
      </c>
      <c r="J353" s="34" t="str">
        <f aca="false">IF($A353="","",$I353*$G353)</f>
        <v/>
      </c>
      <c r="K353" s="31" t="str">
        <f aca="false">IF($A353="","",IF(WEEKDAY($D353,2)=6,"Sábado",IF(WEEKDAY($D353,2)=7,"Domingo","Dia útil")))</f>
        <v/>
      </c>
      <c r="L353" s="34" t="str">
        <f aca="false">IF($A353="","",IF($K353="Sábado",Parâmetros!$C$6,IF($K353="Domingo",Parâmetros!$C$7,1)))</f>
        <v/>
      </c>
      <c r="M353" s="30" t="str">
        <f aca="false">IF($A353="","",IFERROR(INDEX(Ordens!$I$3:$I$42,MATCH($A353,Ordens!$A$3:$A$42,0)),Parâmetros!$C$5))</f>
        <v/>
      </c>
      <c r="N353" s="30" t="str">
        <f aca="false">IF($A353="","",$J353*$L353*$M353)</f>
        <v/>
      </c>
    </row>
    <row r="354" customFormat="false" ht="18" hidden="false" customHeight="true" outlineLevel="0" collapsed="false">
      <c r="A354" s="25"/>
      <c r="B354" s="26"/>
      <c r="C354" s="26"/>
      <c r="D354" s="27"/>
      <c r="E354" s="32"/>
      <c r="F354" s="32"/>
      <c r="G354" s="33"/>
      <c r="H354" s="34" t="str">
        <f aca="false">IF($A354="","",IF($F354&lt;=$E354,0,($F354-$E354)*24))</f>
        <v/>
      </c>
      <c r="I354" s="34" t="str">
        <f aca="false">IF($A354="","",ROUND($H354*60,0)/60)</f>
        <v/>
      </c>
      <c r="J354" s="34" t="str">
        <f aca="false">IF($A354="","",$I354*$G354)</f>
        <v/>
      </c>
      <c r="K354" s="31" t="str">
        <f aca="false">IF($A354="","",IF(WEEKDAY($D354,2)=6,"Sábado",IF(WEEKDAY($D354,2)=7,"Domingo","Dia útil")))</f>
        <v/>
      </c>
      <c r="L354" s="34" t="str">
        <f aca="false">IF($A354="","",IF($K354="Sábado",Parâmetros!$C$6,IF($K354="Domingo",Parâmetros!$C$7,1)))</f>
        <v/>
      </c>
      <c r="M354" s="30" t="str">
        <f aca="false">IF($A354="","",IFERROR(INDEX(Ordens!$I$3:$I$42,MATCH($A354,Ordens!$A$3:$A$42,0)),Parâmetros!$C$5))</f>
        <v/>
      </c>
      <c r="N354" s="30" t="str">
        <f aca="false">IF($A354="","",$J354*$L354*$M354)</f>
        <v/>
      </c>
    </row>
    <row r="355" customFormat="false" ht="18" hidden="false" customHeight="true" outlineLevel="0" collapsed="false">
      <c r="A355" s="25"/>
      <c r="B355" s="26"/>
      <c r="C355" s="26"/>
      <c r="D355" s="27"/>
      <c r="E355" s="32"/>
      <c r="F355" s="32"/>
      <c r="G355" s="33"/>
      <c r="H355" s="34" t="str">
        <f aca="false">IF($A355="","",IF($F355&lt;=$E355,0,($F355-$E355)*24))</f>
        <v/>
      </c>
      <c r="I355" s="34" t="str">
        <f aca="false">IF($A355="","",ROUND($H355*60,0)/60)</f>
        <v/>
      </c>
      <c r="J355" s="34" t="str">
        <f aca="false">IF($A355="","",$I355*$G355)</f>
        <v/>
      </c>
      <c r="K355" s="31" t="str">
        <f aca="false">IF($A355="","",IF(WEEKDAY($D355,2)=6,"Sábado",IF(WEEKDAY($D355,2)=7,"Domingo","Dia útil")))</f>
        <v/>
      </c>
      <c r="L355" s="34" t="str">
        <f aca="false">IF($A355="","",IF($K355="Sábado",Parâmetros!$C$6,IF($K355="Domingo",Parâmetros!$C$7,1)))</f>
        <v/>
      </c>
      <c r="M355" s="30" t="str">
        <f aca="false">IF($A355="","",IFERROR(INDEX(Ordens!$I$3:$I$42,MATCH($A355,Ordens!$A$3:$A$42,0)),Parâmetros!$C$5))</f>
        <v/>
      </c>
      <c r="N355" s="30" t="str">
        <f aca="false">IF($A355="","",$J355*$L355*$M355)</f>
        <v/>
      </c>
    </row>
    <row r="356" customFormat="false" ht="18" hidden="false" customHeight="true" outlineLevel="0" collapsed="false">
      <c r="A356" s="25"/>
      <c r="B356" s="26"/>
      <c r="C356" s="26"/>
      <c r="D356" s="27"/>
      <c r="E356" s="32"/>
      <c r="F356" s="32"/>
      <c r="G356" s="33"/>
      <c r="H356" s="34" t="str">
        <f aca="false">IF($A356="","",IF($F356&lt;=$E356,0,($F356-$E356)*24))</f>
        <v/>
      </c>
      <c r="I356" s="34" t="str">
        <f aca="false">IF($A356="","",ROUND($H356*60,0)/60)</f>
        <v/>
      </c>
      <c r="J356" s="34" t="str">
        <f aca="false">IF($A356="","",$I356*$G356)</f>
        <v/>
      </c>
      <c r="K356" s="31" t="str">
        <f aca="false">IF($A356="","",IF(WEEKDAY($D356,2)=6,"Sábado",IF(WEEKDAY($D356,2)=7,"Domingo","Dia útil")))</f>
        <v/>
      </c>
      <c r="L356" s="34" t="str">
        <f aca="false">IF($A356="","",IF($K356="Sábado",Parâmetros!$C$6,IF($K356="Domingo",Parâmetros!$C$7,1)))</f>
        <v/>
      </c>
      <c r="M356" s="30" t="str">
        <f aca="false">IF($A356="","",IFERROR(INDEX(Ordens!$I$3:$I$42,MATCH($A356,Ordens!$A$3:$A$42,0)),Parâmetros!$C$5))</f>
        <v/>
      </c>
      <c r="N356" s="30" t="str">
        <f aca="false">IF($A356="","",$J356*$L356*$M356)</f>
        <v/>
      </c>
    </row>
    <row r="357" customFormat="false" ht="18" hidden="false" customHeight="true" outlineLevel="0" collapsed="false">
      <c r="A357" s="25"/>
      <c r="B357" s="26"/>
      <c r="C357" s="26"/>
      <c r="D357" s="27"/>
      <c r="E357" s="32"/>
      <c r="F357" s="32"/>
      <c r="G357" s="33"/>
      <c r="H357" s="34" t="str">
        <f aca="false">IF($A357="","",IF($F357&lt;=$E357,0,($F357-$E357)*24))</f>
        <v/>
      </c>
      <c r="I357" s="34" t="str">
        <f aca="false">IF($A357="","",ROUND($H357*60,0)/60)</f>
        <v/>
      </c>
      <c r="J357" s="34" t="str">
        <f aca="false">IF($A357="","",$I357*$G357)</f>
        <v/>
      </c>
      <c r="K357" s="31" t="str">
        <f aca="false">IF($A357="","",IF(WEEKDAY($D357,2)=6,"Sábado",IF(WEEKDAY($D357,2)=7,"Domingo","Dia útil")))</f>
        <v/>
      </c>
      <c r="L357" s="34" t="str">
        <f aca="false">IF($A357="","",IF($K357="Sábado",Parâmetros!$C$6,IF($K357="Domingo",Parâmetros!$C$7,1)))</f>
        <v/>
      </c>
      <c r="M357" s="30" t="str">
        <f aca="false">IF($A357="","",IFERROR(INDEX(Ordens!$I$3:$I$42,MATCH($A357,Ordens!$A$3:$A$42,0)),Parâmetros!$C$5))</f>
        <v/>
      </c>
      <c r="N357" s="30" t="str">
        <f aca="false">IF($A357="","",$J357*$L357*$M357)</f>
        <v/>
      </c>
    </row>
    <row r="358" customFormat="false" ht="18" hidden="false" customHeight="true" outlineLevel="0" collapsed="false">
      <c r="A358" s="25"/>
      <c r="B358" s="26"/>
      <c r="C358" s="26"/>
      <c r="D358" s="27"/>
      <c r="E358" s="32"/>
      <c r="F358" s="32"/>
      <c r="G358" s="33"/>
      <c r="H358" s="34" t="str">
        <f aca="false">IF($A358="","",IF($F358&lt;=$E358,0,($F358-$E358)*24))</f>
        <v/>
      </c>
      <c r="I358" s="34" t="str">
        <f aca="false">IF($A358="","",ROUND($H358*60,0)/60)</f>
        <v/>
      </c>
      <c r="J358" s="34" t="str">
        <f aca="false">IF($A358="","",$I358*$G358)</f>
        <v/>
      </c>
      <c r="K358" s="31" t="str">
        <f aca="false">IF($A358="","",IF(WEEKDAY($D358,2)=6,"Sábado",IF(WEEKDAY($D358,2)=7,"Domingo","Dia útil")))</f>
        <v/>
      </c>
      <c r="L358" s="34" t="str">
        <f aca="false">IF($A358="","",IF($K358="Sábado",Parâmetros!$C$6,IF($K358="Domingo",Parâmetros!$C$7,1)))</f>
        <v/>
      </c>
      <c r="M358" s="30" t="str">
        <f aca="false">IF($A358="","",IFERROR(INDEX(Ordens!$I$3:$I$42,MATCH($A358,Ordens!$A$3:$A$42,0)),Parâmetros!$C$5))</f>
        <v/>
      </c>
      <c r="N358" s="30" t="str">
        <f aca="false">IF($A358="","",$J358*$L358*$M358)</f>
        <v/>
      </c>
    </row>
    <row r="359" customFormat="false" ht="18" hidden="false" customHeight="true" outlineLevel="0" collapsed="false">
      <c r="A359" s="25"/>
      <c r="B359" s="26"/>
      <c r="C359" s="26"/>
      <c r="D359" s="27"/>
      <c r="E359" s="32"/>
      <c r="F359" s="32"/>
      <c r="G359" s="33"/>
      <c r="H359" s="34" t="str">
        <f aca="false">IF($A359="","",IF($F359&lt;=$E359,0,($F359-$E359)*24))</f>
        <v/>
      </c>
      <c r="I359" s="34" t="str">
        <f aca="false">IF($A359="","",ROUND($H359*60,0)/60)</f>
        <v/>
      </c>
      <c r="J359" s="34" t="str">
        <f aca="false">IF($A359="","",$I359*$G359)</f>
        <v/>
      </c>
      <c r="K359" s="31" t="str">
        <f aca="false">IF($A359="","",IF(WEEKDAY($D359,2)=6,"Sábado",IF(WEEKDAY($D359,2)=7,"Domingo","Dia útil")))</f>
        <v/>
      </c>
      <c r="L359" s="34" t="str">
        <f aca="false">IF($A359="","",IF($K359="Sábado",Parâmetros!$C$6,IF($K359="Domingo",Parâmetros!$C$7,1)))</f>
        <v/>
      </c>
      <c r="M359" s="30" t="str">
        <f aca="false">IF($A359="","",IFERROR(INDEX(Ordens!$I$3:$I$42,MATCH($A359,Ordens!$A$3:$A$42,0)),Parâmetros!$C$5))</f>
        <v/>
      </c>
      <c r="N359" s="30" t="str">
        <f aca="false">IF($A359="","",$J359*$L359*$M359)</f>
        <v/>
      </c>
    </row>
    <row r="360" customFormat="false" ht="18" hidden="false" customHeight="true" outlineLevel="0" collapsed="false">
      <c r="A360" s="25"/>
      <c r="B360" s="26"/>
      <c r="C360" s="26"/>
      <c r="D360" s="27"/>
      <c r="E360" s="32"/>
      <c r="F360" s="32"/>
      <c r="G360" s="33"/>
      <c r="H360" s="34" t="str">
        <f aca="false">IF($A360="","",IF($F360&lt;=$E360,0,($F360-$E360)*24))</f>
        <v/>
      </c>
      <c r="I360" s="34" t="str">
        <f aca="false">IF($A360="","",ROUND($H360*60,0)/60)</f>
        <v/>
      </c>
      <c r="J360" s="34" t="str">
        <f aca="false">IF($A360="","",$I360*$G360)</f>
        <v/>
      </c>
      <c r="K360" s="31" t="str">
        <f aca="false">IF($A360="","",IF(WEEKDAY($D360,2)=6,"Sábado",IF(WEEKDAY($D360,2)=7,"Domingo","Dia útil")))</f>
        <v/>
      </c>
      <c r="L360" s="34" t="str">
        <f aca="false">IF($A360="","",IF($K360="Sábado",Parâmetros!$C$6,IF($K360="Domingo",Parâmetros!$C$7,1)))</f>
        <v/>
      </c>
      <c r="M360" s="30" t="str">
        <f aca="false">IF($A360="","",IFERROR(INDEX(Ordens!$I$3:$I$42,MATCH($A360,Ordens!$A$3:$A$42,0)),Parâmetros!$C$5))</f>
        <v/>
      </c>
      <c r="N360" s="30" t="str">
        <f aca="false">IF($A360="","",$J360*$L360*$M360)</f>
        <v/>
      </c>
    </row>
    <row r="361" customFormat="false" ht="18" hidden="false" customHeight="true" outlineLevel="0" collapsed="false">
      <c r="A361" s="25"/>
      <c r="B361" s="26"/>
      <c r="C361" s="26"/>
      <c r="D361" s="27"/>
      <c r="E361" s="32"/>
      <c r="F361" s="32"/>
      <c r="G361" s="33"/>
      <c r="H361" s="34" t="str">
        <f aca="false">IF($A361="","",IF($F361&lt;=$E361,0,($F361-$E361)*24))</f>
        <v/>
      </c>
      <c r="I361" s="34" t="str">
        <f aca="false">IF($A361="","",ROUND($H361*60,0)/60)</f>
        <v/>
      </c>
      <c r="J361" s="34" t="str">
        <f aca="false">IF($A361="","",$I361*$G361)</f>
        <v/>
      </c>
      <c r="K361" s="31" t="str">
        <f aca="false">IF($A361="","",IF(WEEKDAY($D361,2)=6,"Sábado",IF(WEEKDAY($D361,2)=7,"Domingo","Dia útil")))</f>
        <v/>
      </c>
      <c r="L361" s="34" t="str">
        <f aca="false">IF($A361="","",IF($K361="Sábado",Parâmetros!$C$6,IF($K361="Domingo",Parâmetros!$C$7,1)))</f>
        <v/>
      </c>
      <c r="M361" s="30" t="str">
        <f aca="false">IF($A361="","",IFERROR(INDEX(Ordens!$I$3:$I$42,MATCH($A361,Ordens!$A$3:$A$42,0)),Parâmetros!$C$5))</f>
        <v/>
      </c>
      <c r="N361" s="30" t="str">
        <f aca="false">IF($A361="","",$J361*$L361*$M361)</f>
        <v/>
      </c>
    </row>
    <row r="362" customFormat="false" ht="18" hidden="false" customHeight="true" outlineLevel="0" collapsed="false">
      <c r="A362" s="25"/>
      <c r="B362" s="26"/>
      <c r="C362" s="26"/>
      <c r="D362" s="27"/>
      <c r="E362" s="32"/>
      <c r="F362" s="32"/>
      <c r="G362" s="33"/>
      <c r="H362" s="34" t="str">
        <f aca="false">IF($A362="","",IF($F362&lt;=$E362,0,($F362-$E362)*24))</f>
        <v/>
      </c>
      <c r="I362" s="34" t="str">
        <f aca="false">IF($A362="","",ROUND($H362*60,0)/60)</f>
        <v/>
      </c>
      <c r="J362" s="34" t="str">
        <f aca="false">IF($A362="","",$I362*$G362)</f>
        <v/>
      </c>
      <c r="K362" s="31" t="str">
        <f aca="false">IF($A362="","",IF(WEEKDAY($D362,2)=6,"Sábado",IF(WEEKDAY($D362,2)=7,"Domingo","Dia útil")))</f>
        <v/>
      </c>
      <c r="L362" s="34" t="str">
        <f aca="false">IF($A362="","",IF($K362="Sábado",Parâmetros!$C$6,IF($K362="Domingo",Parâmetros!$C$7,1)))</f>
        <v/>
      </c>
      <c r="M362" s="30" t="str">
        <f aca="false">IF($A362="","",IFERROR(INDEX(Ordens!$I$3:$I$42,MATCH($A362,Ordens!$A$3:$A$42,0)),Parâmetros!$C$5))</f>
        <v/>
      </c>
      <c r="N362" s="30" t="str">
        <f aca="false">IF($A362="","",$J362*$L362*$M362)</f>
        <v/>
      </c>
    </row>
    <row r="363" customFormat="false" ht="18" hidden="false" customHeight="true" outlineLevel="0" collapsed="false">
      <c r="A363" s="25"/>
      <c r="B363" s="26"/>
      <c r="C363" s="26"/>
      <c r="D363" s="27"/>
      <c r="E363" s="32"/>
      <c r="F363" s="32"/>
      <c r="G363" s="33"/>
      <c r="H363" s="34" t="str">
        <f aca="false">IF($A363="","",IF($F363&lt;=$E363,0,($F363-$E363)*24))</f>
        <v/>
      </c>
      <c r="I363" s="34" t="str">
        <f aca="false">IF($A363="","",ROUND($H363*60,0)/60)</f>
        <v/>
      </c>
      <c r="J363" s="34" t="str">
        <f aca="false">IF($A363="","",$I363*$G363)</f>
        <v/>
      </c>
      <c r="K363" s="31" t="str">
        <f aca="false">IF($A363="","",IF(WEEKDAY($D363,2)=6,"Sábado",IF(WEEKDAY($D363,2)=7,"Domingo","Dia útil")))</f>
        <v/>
      </c>
      <c r="L363" s="34" t="str">
        <f aca="false">IF($A363="","",IF($K363="Sábado",Parâmetros!$C$6,IF($K363="Domingo",Parâmetros!$C$7,1)))</f>
        <v/>
      </c>
      <c r="M363" s="30" t="str">
        <f aca="false">IF($A363="","",IFERROR(INDEX(Ordens!$I$3:$I$42,MATCH($A363,Ordens!$A$3:$A$42,0)),Parâmetros!$C$5))</f>
        <v/>
      </c>
      <c r="N363" s="30" t="str">
        <f aca="false">IF($A363="","",$J363*$L363*$M363)</f>
        <v/>
      </c>
    </row>
    <row r="364" customFormat="false" ht="18" hidden="false" customHeight="true" outlineLevel="0" collapsed="false">
      <c r="A364" s="25"/>
      <c r="B364" s="26"/>
      <c r="C364" s="26"/>
      <c r="D364" s="27"/>
      <c r="E364" s="32"/>
      <c r="F364" s="32"/>
      <c r="G364" s="33"/>
      <c r="H364" s="34" t="str">
        <f aca="false">IF($A364="","",IF($F364&lt;=$E364,0,($F364-$E364)*24))</f>
        <v/>
      </c>
      <c r="I364" s="34" t="str">
        <f aca="false">IF($A364="","",ROUND($H364*60,0)/60)</f>
        <v/>
      </c>
      <c r="J364" s="34" t="str">
        <f aca="false">IF($A364="","",$I364*$G364)</f>
        <v/>
      </c>
      <c r="K364" s="31" t="str">
        <f aca="false">IF($A364="","",IF(WEEKDAY($D364,2)=6,"Sábado",IF(WEEKDAY($D364,2)=7,"Domingo","Dia útil")))</f>
        <v/>
      </c>
      <c r="L364" s="34" t="str">
        <f aca="false">IF($A364="","",IF($K364="Sábado",Parâmetros!$C$6,IF($K364="Domingo",Parâmetros!$C$7,1)))</f>
        <v/>
      </c>
      <c r="M364" s="30" t="str">
        <f aca="false">IF($A364="","",IFERROR(INDEX(Ordens!$I$3:$I$42,MATCH($A364,Ordens!$A$3:$A$42,0)),Parâmetros!$C$5))</f>
        <v/>
      </c>
      <c r="N364" s="30" t="str">
        <f aca="false">IF($A364="","",$J364*$L364*$M364)</f>
        <v/>
      </c>
    </row>
    <row r="365" customFormat="false" ht="18" hidden="false" customHeight="true" outlineLevel="0" collapsed="false">
      <c r="A365" s="25"/>
      <c r="B365" s="26"/>
      <c r="C365" s="26"/>
      <c r="D365" s="27"/>
      <c r="E365" s="32"/>
      <c r="F365" s="32"/>
      <c r="G365" s="33"/>
      <c r="H365" s="34" t="str">
        <f aca="false">IF($A365="","",IF($F365&lt;=$E365,0,($F365-$E365)*24))</f>
        <v/>
      </c>
      <c r="I365" s="34" t="str">
        <f aca="false">IF($A365="","",ROUND($H365*60,0)/60)</f>
        <v/>
      </c>
      <c r="J365" s="34" t="str">
        <f aca="false">IF($A365="","",$I365*$G365)</f>
        <v/>
      </c>
      <c r="K365" s="31" t="str">
        <f aca="false">IF($A365="","",IF(WEEKDAY($D365,2)=6,"Sábado",IF(WEEKDAY($D365,2)=7,"Domingo","Dia útil")))</f>
        <v/>
      </c>
      <c r="L365" s="34" t="str">
        <f aca="false">IF($A365="","",IF($K365="Sábado",Parâmetros!$C$6,IF($K365="Domingo",Parâmetros!$C$7,1)))</f>
        <v/>
      </c>
      <c r="M365" s="30" t="str">
        <f aca="false">IF($A365="","",IFERROR(INDEX(Ordens!$I$3:$I$42,MATCH($A365,Ordens!$A$3:$A$42,0)),Parâmetros!$C$5))</f>
        <v/>
      </c>
      <c r="N365" s="30" t="str">
        <f aca="false">IF($A365="","",$J365*$L365*$M365)</f>
        <v/>
      </c>
    </row>
    <row r="366" customFormat="false" ht="18" hidden="false" customHeight="true" outlineLevel="0" collapsed="false">
      <c r="A366" s="25"/>
      <c r="B366" s="26"/>
      <c r="C366" s="26"/>
      <c r="D366" s="27"/>
      <c r="E366" s="32"/>
      <c r="F366" s="32"/>
      <c r="G366" s="33"/>
      <c r="H366" s="34" t="str">
        <f aca="false">IF($A366="","",IF($F366&lt;=$E366,0,($F366-$E366)*24))</f>
        <v/>
      </c>
      <c r="I366" s="34" t="str">
        <f aca="false">IF($A366="","",ROUND($H366*60,0)/60)</f>
        <v/>
      </c>
      <c r="J366" s="34" t="str">
        <f aca="false">IF($A366="","",$I366*$G366)</f>
        <v/>
      </c>
      <c r="K366" s="31" t="str">
        <f aca="false">IF($A366="","",IF(WEEKDAY($D366,2)=6,"Sábado",IF(WEEKDAY($D366,2)=7,"Domingo","Dia útil")))</f>
        <v/>
      </c>
      <c r="L366" s="34" t="str">
        <f aca="false">IF($A366="","",IF($K366="Sábado",Parâmetros!$C$6,IF($K366="Domingo",Parâmetros!$C$7,1)))</f>
        <v/>
      </c>
      <c r="M366" s="30" t="str">
        <f aca="false">IF($A366="","",IFERROR(INDEX(Ordens!$I$3:$I$42,MATCH($A366,Ordens!$A$3:$A$42,0)),Parâmetros!$C$5))</f>
        <v/>
      </c>
      <c r="N366" s="30" t="str">
        <f aca="false">IF($A366="","",$J366*$L366*$M366)</f>
        <v/>
      </c>
    </row>
    <row r="367" customFormat="false" ht="18" hidden="false" customHeight="true" outlineLevel="0" collapsed="false">
      <c r="A367" s="25"/>
      <c r="B367" s="26"/>
      <c r="C367" s="26"/>
      <c r="D367" s="27"/>
      <c r="E367" s="32"/>
      <c r="F367" s="32"/>
      <c r="G367" s="33"/>
      <c r="H367" s="34" t="str">
        <f aca="false">IF($A367="","",IF($F367&lt;=$E367,0,($F367-$E367)*24))</f>
        <v/>
      </c>
      <c r="I367" s="34" t="str">
        <f aca="false">IF($A367="","",ROUND($H367*60,0)/60)</f>
        <v/>
      </c>
      <c r="J367" s="34" t="str">
        <f aca="false">IF($A367="","",$I367*$G367)</f>
        <v/>
      </c>
      <c r="K367" s="31" t="str">
        <f aca="false">IF($A367="","",IF(WEEKDAY($D367,2)=6,"Sábado",IF(WEEKDAY($D367,2)=7,"Domingo","Dia útil")))</f>
        <v/>
      </c>
      <c r="L367" s="34" t="str">
        <f aca="false">IF($A367="","",IF($K367="Sábado",Parâmetros!$C$6,IF($K367="Domingo",Parâmetros!$C$7,1)))</f>
        <v/>
      </c>
      <c r="M367" s="30" t="str">
        <f aca="false">IF($A367="","",IFERROR(INDEX(Ordens!$I$3:$I$42,MATCH($A367,Ordens!$A$3:$A$42,0)),Parâmetros!$C$5))</f>
        <v/>
      </c>
      <c r="N367" s="30" t="str">
        <f aca="false">IF($A367="","",$J367*$L367*$M367)</f>
        <v/>
      </c>
    </row>
    <row r="368" customFormat="false" ht="18" hidden="false" customHeight="true" outlineLevel="0" collapsed="false">
      <c r="A368" s="25"/>
      <c r="B368" s="26"/>
      <c r="C368" s="26"/>
      <c r="D368" s="27"/>
      <c r="E368" s="32"/>
      <c r="F368" s="32"/>
      <c r="G368" s="33"/>
      <c r="H368" s="34" t="str">
        <f aca="false">IF($A368="","",IF($F368&lt;=$E368,0,($F368-$E368)*24))</f>
        <v/>
      </c>
      <c r="I368" s="34" t="str">
        <f aca="false">IF($A368="","",ROUND($H368*60,0)/60)</f>
        <v/>
      </c>
      <c r="J368" s="34" t="str">
        <f aca="false">IF($A368="","",$I368*$G368)</f>
        <v/>
      </c>
      <c r="K368" s="31" t="str">
        <f aca="false">IF($A368="","",IF(WEEKDAY($D368,2)=6,"Sábado",IF(WEEKDAY($D368,2)=7,"Domingo","Dia útil")))</f>
        <v/>
      </c>
      <c r="L368" s="34" t="str">
        <f aca="false">IF($A368="","",IF($K368="Sábado",Parâmetros!$C$6,IF($K368="Domingo",Parâmetros!$C$7,1)))</f>
        <v/>
      </c>
      <c r="M368" s="30" t="str">
        <f aca="false">IF($A368="","",IFERROR(INDEX(Ordens!$I$3:$I$42,MATCH($A368,Ordens!$A$3:$A$42,0)),Parâmetros!$C$5))</f>
        <v/>
      </c>
      <c r="N368" s="30" t="str">
        <f aca="false">IF($A368="","",$J368*$L368*$M368)</f>
        <v/>
      </c>
    </row>
    <row r="369" customFormat="false" ht="18" hidden="false" customHeight="true" outlineLevel="0" collapsed="false">
      <c r="A369" s="25"/>
      <c r="B369" s="26"/>
      <c r="C369" s="26"/>
      <c r="D369" s="27"/>
      <c r="E369" s="32"/>
      <c r="F369" s="32"/>
      <c r="G369" s="33"/>
      <c r="H369" s="34" t="str">
        <f aca="false">IF($A369="","",IF($F369&lt;=$E369,0,($F369-$E369)*24))</f>
        <v/>
      </c>
      <c r="I369" s="34" t="str">
        <f aca="false">IF($A369="","",ROUND($H369*60,0)/60)</f>
        <v/>
      </c>
      <c r="J369" s="34" t="str">
        <f aca="false">IF($A369="","",$I369*$G369)</f>
        <v/>
      </c>
      <c r="K369" s="31" t="str">
        <f aca="false">IF($A369="","",IF(WEEKDAY($D369,2)=6,"Sábado",IF(WEEKDAY($D369,2)=7,"Domingo","Dia útil")))</f>
        <v/>
      </c>
      <c r="L369" s="34" t="str">
        <f aca="false">IF($A369="","",IF($K369="Sábado",Parâmetros!$C$6,IF($K369="Domingo",Parâmetros!$C$7,1)))</f>
        <v/>
      </c>
      <c r="M369" s="30" t="str">
        <f aca="false">IF($A369="","",IFERROR(INDEX(Ordens!$I$3:$I$42,MATCH($A369,Ordens!$A$3:$A$42,0)),Parâmetros!$C$5))</f>
        <v/>
      </c>
      <c r="N369" s="30" t="str">
        <f aca="false">IF($A369="","",$J369*$L369*$M369)</f>
        <v/>
      </c>
    </row>
    <row r="370" customFormat="false" ht="18" hidden="false" customHeight="true" outlineLevel="0" collapsed="false">
      <c r="A370" s="25"/>
      <c r="B370" s="26"/>
      <c r="C370" s="26"/>
      <c r="D370" s="27"/>
      <c r="E370" s="32"/>
      <c r="F370" s="32"/>
      <c r="G370" s="33"/>
      <c r="H370" s="34" t="str">
        <f aca="false">IF($A370="","",IF($F370&lt;=$E370,0,($F370-$E370)*24))</f>
        <v/>
      </c>
      <c r="I370" s="34" t="str">
        <f aca="false">IF($A370="","",ROUND($H370*60,0)/60)</f>
        <v/>
      </c>
      <c r="J370" s="34" t="str">
        <f aca="false">IF($A370="","",$I370*$G370)</f>
        <v/>
      </c>
      <c r="K370" s="31" t="str">
        <f aca="false">IF($A370="","",IF(WEEKDAY($D370,2)=6,"Sábado",IF(WEEKDAY($D370,2)=7,"Domingo","Dia útil")))</f>
        <v/>
      </c>
      <c r="L370" s="34" t="str">
        <f aca="false">IF($A370="","",IF($K370="Sábado",Parâmetros!$C$6,IF($K370="Domingo",Parâmetros!$C$7,1)))</f>
        <v/>
      </c>
      <c r="M370" s="30" t="str">
        <f aca="false">IF($A370="","",IFERROR(INDEX(Ordens!$I$3:$I$42,MATCH($A370,Ordens!$A$3:$A$42,0)),Parâmetros!$C$5))</f>
        <v/>
      </c>
      <c r="N370" s="30" t="str">
        <f aca="false">IF($A370="","",$J370*$L370*$M370)</f>
        <v/>
      </c>
    </row>
    <row r="371" customFormat="false" ht="18" hidden="false" customHeight="true" outlineLevel="0" collapsed="false">
      <c r="A371" s="25"/>
      <c r="B371" s="26"/>
      <c r="C371" s="26"/>
      <c r="D371" s="27"/>
      <c r="E371" s="32"/>
      <c r="F371" s="32"/>
      <c r="G371" s="33"/>
      <c r="H371" s="34" t="str">
        <f aca="false">IF($A371="","",IF($F371&lt;=$E371,0,($F371-$E371)*24))</f>
        <v/>
      </c>
      <c r="I371" s="34" t="str">
        <f aca="false">IF($A371="","",ROUND($H371*60,0)/60)</f>
        <v/>
      </c>
      <c r="J371" s="34" t="str">
        <f aca="false">IF($A371="","",$I371*$G371)</f>
        <v/>
      </c>
      <c r="K371" s="31" t="str">
        <f aca="false">IF($A371="","",IF(WEEKDAY($D371,2)=6,"Sábado",IF(WEEKDAY($D371,2)=7,"Domingo","Dia útil")))</f>
        <v/>
      </c>
      <c r="L371" s="34" t="str">
        <f aca="false">IF($A371="","",IF($K371="Sábado",Parâmetros!$C$6,IF($K371="Domingo",Parâmetros!$C$7,1)))</f>
        <v/>
      </c>
      <c r="M371" s="30" t="str">
        <f aca="false">IF($A371="","",IFERROR(INDEX(Ordens!$I$3:$I$42,MATCH($A371,Ordens!$A$3:$A$42,0)),Parâmetros!$C$5))</f>
        <v/>
      </c>
      <c r="N371" s="30" t="str">
        <f aca="false">IF($A371="","",$J371*$L371*$M371)</f>
        <v/>
      </c>
    </row>
    <row r="372" customFormat="false" ht="18" hidden="false" customHeight="true" outlineLevel="0" collapsed="false">
      <c r="A372" s="25"/>
      <c r="B372" s="26"/>
      <c r="C372" s="26"/>
      <c r="D372" s="27"/>
      <c r="E372" s="32"/>
      <c r="F372" s="32"/>
      <c r="G372" s="33"/>
      <c r="H372" s="34" t="str">
        <f aca="false">IF($A372="","",IF($F372&lt;=$E372,0,($F372-$E372)*24))</f>
        <v/>
      </c>
      <c r="I372" s="34" t="str">
        <f aca="false">IF($A372="","",ROUND($H372*60,0)/60)</f>
        <v/>
      </c>
      <c r="J372" s="34" t="str">
        <f aca="false">IF($A372="","",$I372*$G372)</f>
        <v/>
      </c>
      <c r="K372" s="31" t="str">
        <f aca="false">IF($A372="","",IF(WEEKDAY($D372,2)=6,"Sábado",IF(WEEKDAY($D372,2)=7,"Domingo","Dia útil")))</f>
        <v/>
      </c>
      <c r="L372" s="34" t="str">
        <f aca="false">IF($A372="","",IF($K372="Sábado",Parâmetros!$C$6,IF($K372="Domingo",Parâmetros!$C$7,1)))</f>
        <v/>
      </c>
      <c r="M372" s="30" t="str">
        <f aca="false">IF($A372="","",IFERROR(INDEX(Ordens!$I$3:$I$42,MATCH($A372,Ordens!$A$3:$A$42,0)),Parâmetros!$C$5))</f>
        <v/>
      </c>
      <c r="N372" s="30" t="str">
        <f aca="false">IF($A372="","",$J372*$L372*$M372)</f>
        <v/>
      </c>
    </row>
    <row r="373" customFormat="false" ht="18" hidden="false" customHeight="true" outlineLevel="0" collapsed="false">
      <c r="A373" s="25"/>
      <c r="B373" s="26"/>
      <c r="C373" s="26"/>
      <c r="D373" s="27"/>
      <c r="E373" s="32"/>
      <c r="F373" s="32"/>
      <c r="G373" s="33"/>
      <c r="H373" s="34" t="str">
        <f aca="false">IF($A373="","",IF($F373&lt;=$E373,0,($F373-$E373)*24))</f>
        <v/>
      </c>
      <c r="I373" s="34" t="str">
        <f aca="false">IF($A373="","",ROUND($H373*60,0)/60)</f>
        <v/>
      </c>
      <c r="J373" s="34" t="str">
        <f aca="false">IF($A373="","",$I373*$G373)</f>
        <v/>
      </c>
      <c r="K373" s="31" t="str">
        <f aca="false">IF($A373="","",IF(WEEKDAY($D373,2)=6,"Sábado",IF(WEEKDAY($D373,2)=7,"Domingo","Dia útil")))</f>
        <v/>
      </c>
      <c r="L373" s="34" t="str">
        <f aca="false">IF($A373="","",IF($K373="Sábado",Parâmetros!$C$6,IF($K373="Domingo",Parâmetros!$C$7,1)))</f>
        <v/>
      </c>
      <c r="M373" s="30" t="str">
        <f aca="false">IF($A373="","",IFERROR(INDEX(Ordens!$I$3:$I$42,MATCH($A373,Ordens!$A$3:$A$42,0)),Parâmetros!$C$5))</f>
        <v/>
      </c>
      <c r="N373" s="30" t="str">
        <f aca="false">IF($A373="","",$J373*$L373*$M373)</f>
        <v/>
      </c>
    </row>
    <row r="374" customFormat="false" ht="18" hidden="false" customHeight="true" outlineLevel="0" collapsed="false">
      <c r="A374" s="25"/>
      <c r="B374" s="26"/>
      <c r="C374" s="26"/>
      <c r="D374" s="27"/>
      <c r="E374" s="32"/>
      <c r="F374" s="32"/>
      <c r="G374" s="33"/>
      <c r="H374" s="34" t="str">
        <f aca="false">IF($A374="","",IF($F374&lt;=$E374,0,($F374-$E374)*24))</f>
        <v/>
      </c>
      <c r="I374" s="34" t="str">
        <f aca="false">IF($A374="","",ROUND($H374*60,0)/60)</f>
        <v/>
      </c>
      <c r="J374" s="34" t="str">
        <f aca="false">IF($A374="","",$I374*$G374)</f>
        <v/>
      </c>
      <c r="K374" s="31" t="str">
        <f aca="false">IF($A374="","",IF(WEEKDAY($D374,2)=6,"Sábado",IF(WEEKDAY($D374,2)=7,"Domingo","Dia útil")))</f>
        <v/>
      </c>
      <c r="L374" s="34" t="str">
        <f aca="false">IF($A374="","",IF($K374="Sábado",Parâmetros!$C$6,IF($K374="Domingo",Parâmetros!$C$7,1)))</f>
        <v/>
      </c>
      <c r="M374" s="30" t="str">
        <f aca="false">IF($A374="","",IFERROR(INDEX(Ordens!$I$3:$I$42,MATCH($A374,Ordens!$A$3:$A$42,0)),Parâmetros!$C$5))</f>
        <v/>
      </c>
      <c r="N374" s="30" t="str">
        <f aca="false">IF($A374="","",$J374*$L374*$M374)</f>
        <v/>
      </c>
    </row>
    <row r="375" customFormat="false" ht="18" hidden="false" customHeight="true" outlineLevel="0" collapsed="false">
      <c r="A375" s="25"/>
      <c r="B375" s="26"/>
      <c r="C375" s="26"/>
      <c r="D375" s="27"/>
      <c r="E375" s="32"/>
      <c r="F375" s="32"/>
      <c r="G375" s="33"/>
      <c r="H375" s="34" t="str">
        <f aca="false">IF($A375="","",IF($F375&lt;=$E375,0,($F375-$E375)*24))</f>
        <v/>
      </c>
      <c r="I375" s="34" t="str">
        <f aca="false">IF($A375="","",ROUND($H375*60,0)/60)</f>
        <v/>
      </c>
      <c r="J375" s="34" t="str">
        <f aca="false">IF($A375="","",$I375*$G375)</f>
        <v/>
      </c>
      <c r="K375" s="31" t="str">
        <f aca="false">IF($A375="","",IF(WEEKDAY($D375,2)=6,"Sábado",IF(WEEKDAY($D375,2)=7,"Domingo","Dia útil")))</f>
        <v/>
      </c>
      <c r="L375" s="34" t="str">
        <f aca="false">IF($A375="","",IF($K375="Sábado",Parâmetros!$C$6,IF($K375="Domingo",Parâmetros!$C$7,1)))</f>
        <v/>
      </c>
      <c r="M375" s="30" t="str">
        <f aca="false">IF($A375="","",IFERROR(INDEX(Ordens!$I$3:$I$42,MATCH($A375,Ordens!$A$3:$A$42,0)),Parâmetros!$C$5))</f>
        <v/>
      </c>
      <c r="N375" s="30" t="str">
        <f aca="false">IF($A375="","",$J375*$L375*$M375)</f>
        <v/>
      </c>
    </row>
    <row r="376" customFormat="false" ht="18" hidden="false" customHeight="true" outlineLevel="0" collapsed="false">
      <c r="A376" s="25"/>
      <c r="B376" s="26"/>
      <c r="C376" s="26"/>
      <c r="D376" s="27"/>
      <c r="E376" s="32"/>
      <c r="F376" s="32"/>
      <c r="G376" s="33"/>
      <c r="H376" s="34" t="str">
        <f aca="false">IF($A376="","",IF($F376&lt;=$E376,0,($F376-$E376)*24))</f>
        <v/>
      </c>
      <c r="I376" s="34" t="str">
        <f aca="false">IF($A376="","",ROUND($H376*60,0)/60)</f>
        <v/>
      </c>
      <c r="J376" s="34" t="str">
        <f aca="false">IF($A376="","",$I376*$G376)</f>
        <v/>
      </c>
      <c r="K376" s="31" t="str">
        <f aca="false">IF($A376="","",IF(WEEKDAY($D376,2)=6,"Sábado",IF(WEEKDAY($D376,2)=7,"Domingo","Dia útil")))</f>
        <v/>
      </c>
      <c r="L376" s="34" t="str">
        <f aca="false">IF($A376="","",IF($K376="Sábado",Parâmetros!$C$6,IF($K376="Domingo",Parâmetros!$C$7,1)))</f>
        <v/>
      </c>
      <c r="M376" s="30" t="str">
        <f aca="false">IF($A376="","",IFERROR(INDEX(Ordens!$I$3:$I$42,MATCH($A376,Ordens!$A$3:$A$42,0)),Parâmetros!$C$5))</f>
        <v/>
      </c>
      <c r="N376" s="30" t="str">
        <f aca="false">IF($A376="","",$J376*$L376*$M376)</f>
        <v/>
      </c>
    </row>
    <row r="377" customFormat="false" ht="18" hidden="false" customHeight="true" outlineLevel="0" collapsed="false">
      <c r="A377" s="25"/>
      <c r="B377" s="26"/>
      <c r="C377" s="26"/>
      <c r="D377" s="27"/>
      <c r="E377" s="32"/>
      <c r="F377" s="32"/>
      <c r="G377" s="33"/>
      <c r="H377" s="34" t="str">
        <f aca="false">IF($A377="","",IF($F377&lt;=$E377,0,($F377-$E377)*24))</f>
        <v/>
      </c>
      <c r="I377" s="34" t="str">
        <f aca="false">IF($A377="","",ROUND($H377*60,0)/60)</f>
        <v/>
      </c>
      <c r="J377" s="34" t="str">
        <f aca="false">IF($A377="","",$I377*$G377)</f>
        <v/>
      </c>
      <c r="K377" s="31" t="str">
        <f aca="false">IF($A377="","",IF(WEEKDAY($D377,2)=6,"Sábado",IF(WEEKDAY($D377,2)=7,"Domingo","Dia útil")))</f>
        <v/>
      </c>
      <c r="L377" s="34" t="str">
        <f aca="false">IF($A377="","",IF($K377="Sábado",Parâmetros!$C$6,IF($K377="Domingo",Parâmetros!$C$7,1)))</f>
        <v/>
      </c>
      <c r="M377" s="30" t="str">
        <f aca="false">IF($A377="","",IFERROR(INDEX(Ordens!$I$3:$I$42,MATCH($A377,Ordens!$A$3:$A$42,0)),Parâmetros!$C$5))</f>
        <v/>
      </c>
      <c r="N377" s="30" t="str">
        <f aca="false">IF($A377="","",$J377*$L377*$M377)</f>
        <v/>
      </c>
    </row>
    <row r="378" customFormat="false" ht="18" hidden="false" customHeight="true" outlineLevel="0" collapsed="false">
      <c r="A378" s="25"/>
      <c r="B378" s="26"/>
      <c r="C378" s="26"/>
      <c r="D378" s="27"/>
      <c r="E378" s="32"/>
      <c r="F378" s="32"/>
      <c r="G378" s="33"/>
      <c r="H378" s="34" t="str">
        <f aca="false">IF($A378="","",IF($F378&lt;=$E378,0,($F378-$E378)*24))</f>
        <v/>
      </c>
      <c r="I378" s="34" t="str">
        <f aca="false">IF($A378="","",ROUND($H378*60,0)/60)</f>
        <v/>
      </c>
      <c r="J378" s="34" t="str">
        <f aca="false">IF($A378="","",$I378*$G378)</f>
        <v/>
      </c>
      <c r="K378" s="31" t="str">
        <f aca="false">IF($A378="","",IF(WEEKDAY($D378,2)=6,"Sábado",IF(WEEKDAY($D378,2)=7,"Domingo","Dia útil")))</f>
        <v/>
      </c>
      <c r="L378" s="34" t="str">
        <f aca="false">IF($A378="","",IF($K378="Sábado",Parâmetros!$C$6,IF($K378="Domingo",Parâmetros!$C$7,1)))</f>
        <v/>
      </c>
      <c r="M378" s="30" t="str">
        <f aca="false">IF($A378="","",IFERROR(INDEX(Ordens!$I$3:$I$42,MATCH($A378,Ordens!$A$3:$A$42,0)),Parâmetros!$C$5))</f>
        <v/>
      </c>
      <c r="N378" s="30" t="str">
        <f aca="false">IF($A378="","",$J378*$L378*$M378)</f>
        <v/>
      </c>
    </row>
    <row r="379" customFormat="false" ht="18" hidden="false" customHeight="true" outlineLevel="0" collapsed="false">
      <c r="A379" s="25"/>
      <c r="B379" s="26"/>
      <c r="C379" s="26"/>
      <c r="D379" s="27"/>
      <c r="E379" s="32"/>
      <c r="F379" s="32"/>
      <c r="G379" s="33"/>
      <c r="H379" s="34" t="str">
        <f aca="false">IF($A379="","",IF($F379&lt;=$E379,0,($F379-$E379)*24))</f>
        <v/>
      </c>
      <c r="I379" s="34" t="str">
        <f aca="false">IF($A379="","",ROUND($H379*60,0)/60)</f>
        <v/>
      </c>
      <c r="J379" s="34" t="str">
        <f aca="false">IF($A379="","",$I379*$G379)</f>
        <v/>
      </c>
      <c r="K379" s="31" t="str">
        <f aca="false">IF($A379="","",IF(WEEKDAY($D379,2)=6,"Sábado",IF(WEEKDAY($D379,2)=7,"Domingo","Dia útil")))</f>
        <v/>
      </c>
      <c r="L379" s="34" t="str">
        <f aca="false">IF($A379="","",IF($K379="Sábado",Parâmetros!$C$6,IF($K379="Domingo",Parâmetros!$C$7,1)))</f>
        <v/>
      </c>
      <c r="M379" s="30" t="str">
        <f aca="false">IF($A379="","",IFERROR(INDEX(Ordens!$I$3:$I$42,MATCH($A379,Ordens!$A$3:$A$42,0)),Parâmetros!$C$5))</f>
        <v/>
      </c>
      <c r="N379" s="30" t="str">
        <f aca="false">IF($A379="","",$J379*$L379*$M379)</f>
        <v/>
      </c>
    </row>
    <row r="380" customFormat="false" ht="18" hidden="false" customHeight="true" outlineLevel="0" collapsed="false">
      <c r="A380" s="25"/>
      <c r="B380" s="26"/>
      <c r="C380" s="26"/>
      <c r="D380" s="27"/>
      <c r="E380" s="32"/>
      <c r="F380" s="32"/>
      <c r="G380" s="33"/>
      <c r="H380" s="34" t="str">
        <f aca="false">IF($A380="","",IF($F380&lt;=$E380,0,($F380-$E380)*24))</f>
        <v/>
      </c>
      <c r="I380" s="34" t="str">
        <f aca="false">IF($A380="","",ROUND($H380*60,0)/60)</f>
        <v/>
      </c>
      <c r="J380" s="34" t="str">
        <f aca="false">IF($A380="","",$I380*$G380)</f>
        <v/>
      </c>
      <c r="K380" s="31" t="str">
        <f aca="false">IF($A380="","",IF(WEEKDAY($D380,2)=6,"Sábado",IF(WEEKDAY($D380,2)=7,"Domingo","Dia útil")))</f>
        <v/>
      </c>
      <c r="L380" s="34" t="str">
        <f aca="false">IF($A380="","",IF($K380="Sábado",Parâmetros!$C$6,IF($K380="Domingo",Parâmetros!$C$7,1)))</f>
        <v/>
      </c>
      <c r="M380" s="30" t="str">
        <f aca="false">IF($A380="","",IFERROR(INDEX(Ordens!$I$3:$I$42,MATCH($A380,Ordens!$A$3:$A$42,0)),Parâmetros!$C$5))</f>
        <v/>
      </c>
      <c r="N380" s="30" t="str">
        <f aca="false">IF($A380="","",$J380*$L380*$M380)</f>
        <v/>
      </c>
    </row>
    <row r="381" customFormat="false" ht="18" hidden="false" customHeight="true" outlineLevel="0" collapsed="false">
      <c r="A381" s="25"/>
      <c r="B381" s="26"/>
      <c r="C381" s="26"/>
      <c r="D381" s="27"/>
      <c r="E381" s="32"/>
      <c r="F381" s="32"/>
      <c r="G381" s="33"/>
      <c r="H381" s="34" t="str">
        <f aca="false">IF($A381="","",IF($F381&lt;=$E381,0,($F381-$E381)*24))</f>
        <v/>
      </c>
      <c r="I381" s="34" t="str">
        <f aca="false">IF($A381="","",ROUND($H381*60,0)/60)</f>
        <v/>
      </c>
      <c r="J381" s="34" t="str">
        <f aca="false">IF($A381="","",$I381*$G381)</f>
        <v/>
      </c>
      <c r="K381" s="31" t="str">
        <f aca="false">IF($A381="","",IF(WEEKDAY($D381,2)=6,"Sábado",IF(WEEKDAY($D381,2)=7,"Domingo","Dia útil")))</f>
        <v/>
      </c>
      <c r="L381" s="34" t="str">
        <f aca="false">IF($A381="","",IF($K381="Sábado",Parâmetros!$C$6,IF($K381="Domingo",Parâmetros!$C$7,1)))</f>
        <v/>
      </c>
      <c r="M381" s="30" t="str">
        <f aca="false">IF($A381="","",IFERROR(INDEX(Ordens!$I$3:$I$42,MATCH($A381,Ordens!$A$3:$A$42,0)),Parâmetros!$C$5))</f>
        <v/>
      </c>
      <c r="N381" s="30" t="str">
        <f aca="false">IF($A381="","",$J381*$L381*$M381)</f>
        <v/>
      </c>
    </row>
    <row r="382" customFormat="false" ht="18" hidden="false" customHeight="true" outlineLevel="0" collapsed="false">
      <c r="A382" s="25"/>
      <c r="B382" s="26"/>
      <c r="C382" s="26"/>
      <c r="D382" s="27"/>
      <c r="E382" s="32"/>
      <c r="F382" s="32"/>
      <c r="G382" s="33"/>
      <c r="H382" s="34" t="str">
        <f aca="false">IF($A382="","",IF($F382&lt;=$E382,0,($F382-$E382)*24))</f>
        <v/>
      </c>
      <c r="I382" s="34" t="str">
        <f aca="false">IF($A382="","",ROUND($H382*60,0)/60)</f>
        <v/>
      </c>
      <c r="J382" s="34" t="str">
        <f aca="false">IF($A382="","",$I382*$G382)</f>
        <v/>
      </c>
      <c r="K382" s="31" t="str">
        <f aca="false">IF($A382="","",IF(WEEKDAY($D382,2)=6,"Sábado",IF(WEEKDAY($D382,2)=7,"Domingo","Dia útil")))</f>
        <v/>
      </c>
      <c r="L382" s="34" t="str">
        <f aca="false">IF($A382="","",IF($K382="Sábado",Parâmetros!$C$6,IF($K382="Domingo",Parâmetros!$C$7,1)))</f>
        <v/>
      </c>
      <c r="M382" s="30" t="str">
        <f aca="false">IF($A382="","",IFERROR(INDEX(Ordens!$I$3:$I$42,MATCH($A382,Ordens!$A$3:$A$42,0)),Parâmetros!$C$5))</f>
        <v/>
      </c>
      <c r="N382" s="30" t="str">
        <f aca="false">IF($A382="","",$J382*$L382*$M382)</f>
        <v/>
      </c>
    </row>
    <row r="383" customFormat="false" ht="18" hidden="false" customHeight="true" outlineLevel="0" collapsed="false">
      <c r="A383" s="25"/>
      <c r="B383" s="26"/>
      <c r="C383" s="26"/>
      <c r="D383" s="27"/>
      <c r="E383" s="32"/>
      <c r="F383" s="32"/>
      <c r="G383" s="33"/>
      <c r="H383" s="34" t="str">
        <f aca="false">IF($A383="","",IF($F383&lt;=$E383,0,($F383-$E383)*24))</f>
        <v/>
      </c>
      <c r="I383" s="34" t="str">
        <f aca="false">IF($A383="","",ROUND($H383*60,0)/60)</f>
        <v/>
      </c>
      <c r="J383" s="34" t="str">
        <f aca="false">IF($A383="","",$I383*$G383)</f>
        <v/>
      </c>
      <c r="K383" s="31" t="str">
        <f aca="false">IF($A383="","",IF(WEEKDAY($D383,2)=6,"Sábado",IF(WEEKDAY($D383,2)=7,"Domingo","Dia útil")))</f>
        <v/>
      </c>
      <c r="L383" s="34" t="str">
        <f aca="false">IF($A383="","",IF($K383="Sábado",Parâmetros!$C$6,IF($K383="Domingo",Parâmetros!$C$7,1)))</f>
        <v/>
      </c>
      <c r="M383" s="30" t="str">
        <f aca="false">IF($A383="","",IFERROR(INDEX(Ordens!$I$3:$I$42,MATCH($A383,Ordens!$A$3:$A$42,0)),Parâmetros!$C$5))</f>
        <v/>
      </c>
      <c r="N383" s="30" t="str">
        <f aca="false">IF($A383="","",$J383*$L383*$M383)</f>
        <v/>
      </c>
    </row>
    <row r="384" customFormat="false" ht="18" hidden="false" customHeight="true" outlineLevel="0" collapsed="false">
      <c r="A384" s="25"/>
      <c r="B384" s="26"/>
      <c r="C384" s="26"/>
      <c r="D384" s="27"/>
      <c r="E384" s="32"/>
      <c r="F384" s="32"/>
      <c r="G384" s="33"/>
      <c r="H384" s="34" t="str">
        <f aca="false">IF($A384="","",IF($F384&lt;=$E384,0,($F384-$E384)*24))</f>
        <v/>
      </c>
      <c r="I384" s="34" t="str">
        <f aca="false">IF($A384="","",ROUND($H384*60,0)/60)</f>
        <v/>
      </c>
      <c r="J384" s="34" t="str">
        <f aca="false">IF($A384="","",$I384*$G384)</f>
        <v/>
      </c>
      <c r="K384" s="31" t="str">
        <f aca="false">IF($A384="","",IF(WEEKDAY($D384,2)=6,"Sábado",IF(WEEKDAY($D384,2)=7,"Domingo","Dia útil")))</f>
        <v/>
      </c>
      <c r="L384" s="34" t="str">
        <f aca="false">IF($A384="","",IF($K384="Sábado",Parâmetros!$C$6,IF($K384="Domingo",Parâmetros!$C$7,1)))</f>
        <v/>
      </c>
      <c r="M384" s="30" t="str">
        <f aca="false">IF($A384="","",IFERROR(INDEX(Ordens!$I$3:$I$42,MATCH($A384,Ordens!$A$3:$A$42,0)),Parâmetros!$C$5))</f>
        <v/>
      </c>
      <c r="N384" s="30" t="str">
        <f aca="false">IF($A384="","",$J384*$L384*$M384)</f>
        <v/>
      </c>
    </row>
    <row r="385" customFormat="false" ht="18" hidden="false" customHeight="true" outlineLevel="0" collapsed="false">
      <c r="A385" s="25"/>
      <c r="B385" s="26"/>
      <c r="C385" s="26"/>
      <c r="D385" s="27"/>
      <c r="E385" s="32"/>
      <c r="F385" s="32"/>
      <c r="G385" s="33"/>
      <c r="H385" s="34" t="str">
        <f aca="false">IF($A385="","",IF($F385&lt;=$E385,0,($F385-$E385)*24))</f>
        <v/>
      </c>
      <c r="I385" s="34" t="str">
        <f aca="false">IF($A385="","",ROUND($H385*60,0)/60)</f>
        <v/>
      </c>
      <c r="J385" s="34" t="str">
        <f aca="false">IF($A385="","",$I385*$G385)</f>
        <v/>
      </c>
      <c r="K385" s="31" t="str">
        <f aca="false">IF($A385="","",IF(WEEKDAY($D385,2)=6,"Sábado",IF(WEEKDAY($D385,2)=7,"Domingo","Dia útil")))</f>
        <v/>
      </c>
      <c r="L385" s="34" t="str">
        <f aca="false">IF($A385="","",IF($K385="Sábado",Parâmetros!$C$6,IF($K385="Domingo",Parâmetros!$C$7,1)))</f>
        <v/>
      </c>
      <c r="M385" s="30" t="str">
        <f aca="false">IF($A385="","",IFERROR(INDEX(Ordens!$I$3:$I$42,MATCH($A385,Ordens!$A$3:$A$42,0)),Parâmetros!$C$5))</f>
        <v/>
      </c>
      <c r="N385" s="30" t="str">
        <f aca="false">IF($A385="","",$J385*$L385*$M385)</f>
        <v/>
      </c>
    </row>
    <row r="386" customFormat="false" ht="18" hidden="false" customHeight="true" outlineLevel="0" collapsed="false">
      <c r="A386" s="25"/>
      <c r="B386" s="26"/>
      <c r="C386" s="26"/>
      <c r="D386" s="27"/>
      <c r="E386" s="32"/>
      <c r="F386" s="32"/>
      <c r="G386" s="33"/>
      <c r="H386" s="34" t="str">
        <f aca="false">IF($A386="","",IF($F386&lt;=$E386,0,($F386-$E386)*24))</f>
        <v/>
      </c>
      <c r="I386" s="34" t="str">
        <f aca="false">IF($A386="","",ROUND($H386*60,0)/60)</f>
        <v/>
      </c>
      <c r="J386" s="34" t="str">
        <f aca="false">IF($A386="","",$I386*$G386)</f>
        <v/>
      </c>
      <c r="K386" s="31" t="str">
        <f aca="false">IF($A386="","",IF(WEEKDAY($D386,2)=6,"Sábado",IF(WEEKDAY($D386,2)=7,"Domingo","Dia útil")))</f>
        <v/>
      </c>
      <c r="L386" s="34" t="str">
        <f aca="false">IF($A386="","",IF($K386="Sábado",Parâmetros!$C$6,IF($K386="Domingo",Parâmetros!$C$7,1)))</f>
        <v/>
      </c>
      <c r="M386" s="30" t="str">
        <f aca="false">IF($A386="","",IFERROR(INDEX(Ordens!$I$3:$I$42,MATCH($A386,Ordens!$A$3:$A$42,0)),Parâmetros!$C$5))</f>
        <v/>
      </c>
      <c r="N386" s="30" t="str">
        <f aca="false">IF($A386="","",$J386*$L386*$M386)</f>
        <v/>
      </c>
    </row>
    <row r="387" customFormat="false" ht="18" hidden="false" customHeight="true" outlineLevel="0" collapsed="false">
      <c r="A387" s="25"/>
      <c r="B387" s="26"/>
      <c r="C387" s="26"/>
      <c r="D387" s="27"/>
      <c r="E387" s="32"/>
      <c r="F387" s="32"/>
      <c r="G387" s="33"/>
      <c r="H387" s="34" t="str">
        <f aca="false">IF($A387="","",IF($F387&lt;=$E387,0,($F387-$E387)*24))</f>
        <v/>
      </c>
      <c r="I387" s="34" t="str">
        <f aca="false">IF($A387="","",ROUND($H387*60,0)/60)</f>
        <v/>
      </c>
      <c r="J387" s="34" t="str">
        <f aca="false">IF($A387="","",$I387*$G387)</f>
        <v/>
      </c>
      <c r="K387" s="31" t="str">
        <f aca="false">IF($A387="","",IF(WEEKDAY($D387,2)=6,"Sábado",IF(WEEKDAY($D387,2)=7,"Domingo","Dia útil")))</f>
        <v/>
      </c>
      <c r="L387" s="34" t="str">
        <f aca="false">IF($A387="","",IF($K387="Sábado",Parâmetros!$C$6,IF($K387="Domingo",Parâmetros!$C$7,1)))</f>
        <v/>
      </c>
      <c r="M387" s="30" t="str">
        <f aca="false">IF($A387="","",IFERROR(INDEX(Ordens!$I$3:$I$42,MATCH($A387,Ordens!$A$3:$A$42,0)),Parâmetros!$C$5))</f>
        <v/>
      </c>
      <c r="N387" s="30" t="str">
        <f aca="false">IF($A387="","",$J387*$L387*$M387)</f>
        <v/>
      </c>
    </row>
    <row r="388" customFormat="false" ht="18" hidden="false" customHeight="true" outlineLevel="0" collapsed="false">
      <c r="A388" s="25"/>
      <c r="B388" s="26"/>
      <c r="C388" s="26"/>
      <c r="D388" s="27"/>
      <c r="E388" s="32"/>
      <c r="F388" s="32"/>
      <c r="G388" s="33"/>
      <c r="H388" s="34" t="str">
        <f aca="false">IF($A388="","",IF($F388&lt;=$E388,0,($F388-$E388)*24))</f>
        <v/>
      </c>
      <c r="I388" s="34" t="str">
        <f aca="false">IF($A388="","",ROUND($H388*60,0)/60)</f>
        <v/>
      </c>
      <c r="J388" s="34" t="str">
        <f aca="false">IF($A388="","",$I388*$G388)</f>
        <v/>
      </c>
      <c r="K388" s="31" t="str">
        <f aca="false">IF($A388="","",IF(WEEKDAY($D388,2)=6,"Sábado",IF(WEEKDAY($D388,2)=7,"Domingo","Dia útil")))</f>
        <v/>
      </c>
      <c r="L388" s="34" t="str">
        <f aca="false">IF($A388="","",IF($K388="Sábado",Parâmetros!$C$6,IF($K388="Domingo",Parâmetros!$C$7,1)))</f>
        <v/>
      </c>
      <c r="M388" s="30" t="str">
        <f aca="false">IF($A388="","",IFERROR(INDEX(Ordens!$I$3:$I$42,MATCH($A388,Ordens!$A$3:$A$42,0)),Parâmetros!$C$5))</f>
        <v/>
      </c>
      <c r="N388" s="30" t="str">
        <f aca="false">IF($A388="","",$J388*$L388*$M388)</f>
        <v/>
      </c>
    </row>
    <row r="389" customFormat="false" ht="18" hidden="false" customHeight="true" outlineLevel="0" collapsed="false">
      <c r="A389" s="25"/>
      <c r="B389" s="26"/>
      <c r="C389" s="26"/>
      <c r="D389" s="27"/>
      <c r="E389" s="32"/>
      <c r="F389" s="32"/>
      <c r="G389" s="33"/>
      <c r="H389" s="34" t="str">
        <f aca="false">IF($A389="","",IF($F389&lt;=$E389,0,($F389-$E389)*24))</f>
        <v/>
      </c>
      <c r="I389" s="34" t="str">
        <f aca="false">IF($A389="","",ROUND($H389*60,0)/60)</f>
        <v/>
      </c>
      <c r="J389" s="34" t="str">
        <f aca="false">IF($A389="","",$I389*$G389)</f>
        <v/>
      </c>
      <c r="K389" s="31" t="str">
        <f aca="false">IF($A389="","",IF(WEEKDAY($D389,2)=6,"Sábado",IF(WEEKDAY($D389,2)=7,"Domingo","Dia útil")))</f>
        <v/>
      </c>
      <c r="L389" s="34" t="str">
        <f aca="false">IF($A389="","",IF($K389="Sábado",Parâmetros!$C$6,IF($K389="Domingo",Parâmetros!$C$7,1)))</f>
        <v/>
      </c>
      <c r="M389" s="30" t="str">
        <f aca="false">IF($A389="","",IFERROR(INDEX(Ordens!$I$3:$I$42,MATCH($A389,Ordens!$A$3:$A$42,0)),Parâmetros!$C$5))</f>
        <v/>
      </c>
      <c r="N389" s="30" t="str">
        <f aca="false">IF($A389="","",$J389*$L389*$M389)</f>
        <v/>
      </c>
    </row>
    <row r="390" customFormat="false" ht="18" hidden="false" customHeight="true" outlineLevel="0" collapsed="false">
      <c r="A390" s="25"/>
      <c r="B390" s="26"/>
      <c r="C390" s="26"/>
      <c r="D390" s="27"/>
      <c r="E390" s="32"/>
      <c r="F390" s="32"/>
      <c r="G390" s="33"/>
      <c r="H390" s="34" t="str">
        <f aca="false">IF($A390="","",IF($F390&lt;=$E390,0,($F390-$E390)*24))</f>
        <v/>
      </c>
      <c r="I390" s="34" t="str">
        <f aca="false">IF($A390="","",ROUND($H390*60,0)/60)</f>
        <v/>
      </c>
      <c r="J390" s="34" t="str">
        <f aca="false">IF($A390="","",$I390*$G390)</f>
        <v/>
      </c>
      <c r="K390" s="31" t="str">
        <f aca="false">IF($A390="","",IF(WEEKDAY($D390,2)=6,"Sábado",IF(WEEKDAY($D390,2)=7,"Domingo","Dia útil")))</f>
        <v/>
      </c>
      <c r="L390" s="34" t="str">
        <f aca="false">IF($A390="","",IF($K390="Sábado",Parâmetros!$C$6,IF($K390="Domingo",Parâmetros!$C$7,1)))</f>
        <v/>
      </c>
      <c r="M390" s="30" t="str">
        <f aca="false">IF($A390="","",IFERROR(INDEX(Ordens!$I$3:$I$42,MATCH($A390,Ordens!$A$3:$A$42,0)),Parâmetros!$C$5))</f>
        <v/>
      </c>
      <c r="N390" s="30" t="str">
        <f aca="false">IF($A390="","",$J390*$L390*$M390)</f>
        <v/>
      </c>
    </row>
    <row r="391" customFormat="false" ht="18" hidden="false" customHeight="true" outlineLevel="0" collapsed="false">
      <c r="A391" s="25"/>
      <c r="B391" s="26"/>
      <c r="C391" s="26"/>
      <c r="D391" s="27"/>
      <c r="E391" s="32"/>
      <c r="F391" s="32"/>
      <c r="G391" s="33"/>
      <c r="H391" s="34" t="str">
        <f aca="false">IF($A391="","",IF($F391&lt;=$E391,0,($F391-$E391)*24))</f>
        <v/>
      </c>
      <c r="I391" s="34" t="str">
        <f aca="false">IF($A391="","",ROUND($H391*60,0)/60)</f>
        <v/>
      </c>
      <c r="J391" s="34" t="str">
        <f aca="false">IF($A391="","",$I391*$G391)</f>
        <v/>
      </c>
      <c r="K391" s="31" t="str">
        <f aca="false">IF($A391="","",IF(WEEKDAY($D391,2)=6,"Sábado",IF(WEEKDAY($D391,2)=7,"Domingo","Dia útil")))</f>
        <v/>
      </c>
      <c r="L391" s="34" t="str">
        <f aca="false">IF($A391="","",IF($K391="Sábado",Parâmetros!$C$6,IF($K391="Domingo",Parâmetros!$C$7,1)))</f>
        <v/>
      </c>
      <c r="M391" s="30" t="str">
        <f aca="false">IF($A391="","",IFERROR(INDEX(Ordens!$I$3:$I$42,MATCH($A391,Ordens!$A$3:$A$42,0)),Parâmetros!$C$5))</f>
        <v/>
      </c>
      <c r="N391" s="30" t="str">
        <f aca="false">IF($A391="","",$J391*$L391*$M391)</f>
        <v/>
      </c>
    </row>
    <row r="392" customFormat="false" ht="18" hidden="false" customHeight="true" outlineLevel="0" collapsed="false">
      <c r="A392" s="25"/>
      <c r="B392" s="26"/>
      <c r="C392" s="26"/>
      <c r="D392" s="27"/>
      <c r="E392" s="32"/>
      <c r="F392" s="32"/>
      <c r="G392" s="33"/>
      <c r="H392" s="34" t="str">
        <f aca="false">IF($A392="","",IF($F392&lt;=$E392,0,($F392-$E392)*24))</f>
        <v/>
      </c>
      <c r="I392" s="34" t="str">
        <f aca="false">IF($A392="","",ROUND($H392*60,0)/60)</f>
        <v/>
      </c>
      <c r="J392" s="34" t="str">
        <f aca="false">IF($A392="","",$I392*$G392)</f>
        <v/>
      </c>
      <c r="K392" s="31" t="str">
        <f aca="false">IF($A392="","",IF(WEEKDAY($D392,2)=6,"Sábado",IF(WEEKDAY($D392,2)=7,"Domingo","Dia útil")))</f>
        <v/>
      </c>
      <c r="L392" s="34" t="str">
        <f aca="false">IF($A392="","",IF($K392="Sábado",Parâmetros!$C$6,IF($K392="Domingo",Parâmetros!$C$7,1)))</f>
        <v/>
      </c>
      <c r="M392" s="30" t="str">
        <f aca="false">IF($A392="","",IFERROR(INDEX(Ordens!$I$3:$I$42,MATCH($A392,Ordens!$A$3:$A$42,0)),Parâmetros!$C$5))</f>
        <v/>
      </c>
      <c r="N392" s="30" t="str">
        <f aca="false">IF($A392="","",$J392*$L392*$M392)</f>
        <v/>
      </c>
    </row>
    <row r="393" customFormat="false" ht="18" hidden="false" customHeight="true" outlineLevel="0" collapsed="false">
      <c r="A393" s="25"/>
      <c r="B393" s="26"/>
      <c r="C393" s="26"/>
      <c r="D393" s="27"/>
      <c r="E393" s="32"/>
      <c r="F393" s="32"/>
      <c r="G393" s="33"/>
      <c r="H393" s="34" t="str">
        <f aca="false">IF($A393="","",IF($F393&lt;=$E393,0,($F393-$E393)*24))</f>
        <v/>
      </c>
      <c r="I393" s="34" t="str">
        <f aca="false">IF($A393="","",ROUND($H393*60,0)/60)</f>
        <v/>
      </c>
      <c r="J393" s="34" t="str">
        <f aca="false">IF($A393="","",$I393*$G393)</f>
        <v/>
      </c>
      <c r="K393" s="31" t="str">
        <f aca="false">IF($A393="","",IF(WEEKDAY($D393,2)=6,"Sábado",IF(WEEKDAY($D393,2)=7,"Domingo","Dia útil")))</f>
        <v/>
      </c>
      <c r="L393" s="34" t="str">
        <f aca="false">IF($A393="","",IF($K393="Sábado",Parâmetros!$C$6,IF($K393="Domingo",Parâmetros!$C$7,1)))</f>
        <v/>
      </c>
      <c r="M393" s="30" t="str">
        <f aca="false">IF($A393="","",IFERROR(INDEX(Ordens!$I$3:$I$42,MATCH($A393,Ordens!$A$3:$A$42,0)),Parâmetros!$C$5))</f>
        <v/>
      </c>
      <c r="N393" s="30" t="str">
        <f aca="false">IF($A393="","",$J393*$L393*$M393)</f>
        <v/>
      </c>
    </row>
    <row r="394" customFormat="false" ht="18" hidden="false" customHeight="true" outlineLevel="0" collapsed="false">
      <c r="A394" s="25"/>
      <c r="B394" s="26"/>
      <c r="C394" s="26"/>
      <c r="D394" s="27"/>
      <c r="E394" s="32"/>
      <c r="F394" s="32"/>
      <c r="G394" s="33"/>
      <c r="H394" s="34" t="str">
        <f aca="false">IF($A394="","",IF($F394&lt;=$E394,0,($F394-$E394)*24))</f>
        <v/>
      </c>
      <c r="I394" s="34" t="str">
        <f aca="false">IF($A394="","",ROUND($H394*60,0)/60)</f>
        <v/>
      </c>
      <c r="J394" s="34" t="str">
        <f aca="false">IF($A394="","",$I394*$G394)</f>
        <v/>
      </c>
      <c r="K394" s="31" t="str">
        <f aca="false">IF($A394="","",IF(WEEKDAY($D394,2)=6,"Sábado",IF(WEEKDAY($D394,2)=7,"Domingo","Dia útil")))</f>
        <v/>
      </c>
      <c r="L394" s="34" t="str">
        <f aca="false">IF($A394="","",IF($K394="Sábado",Parâmetros!$C$6,IF($K394="Domingo",Parâmetros!$C$7,1)))</f>
        <v/>
      </c>
      <c r="M394" s="30" t="str">
        <f aca="false">IF($A394="","",IFERROR(INDEX(Ordens!$I$3:$I$42,MATCH($A394,Ordens!$A$3:$A$42,0)),Parâmetros!$C$5))</f>
        <v/>
      </c>
      <c r="N394" s="30" t="str">
        <f aca="false">IF($A394="","",$J394*$L394*$M394)</f>
        <v/>
      </c>
    </row>
    <row r="395" customFormat="false" ht="18" hidden="false" customHeight="true" outlineLevel="0" collapsed="false">
      <c r="A395" s="25"/>
      <c r="B395" s="26"/>
      <c r="C395" s="26"/>
      <c r="D395" s="27"/>
      <c r="E395" s="32"/>
      <c r="F395" s="32"/>
      <c r="G395" s="33"/>
      <c r="H395" s="34" t="str">
        <f aca="false">IF($A395="","",IF($F395&lt;=$E395,0,($F395-$E395)*24))</f>
        <v/>
      </c>
      <c r="I395" s="34" t="str">
        <f aca="false">IF($A395="","",ROUND($H395*60,0)/60)</f>
        <v/>
      </c>
      <c r="J395" s="34" t="str">
        <f aca="false">IF($A395="","",$I395*$G395)</f>
        <v/>
      </c>
      <c r="K395" s="31" t="str">
        <f aca="false">IF($A395="","",IF(WEEKDAY($D395,2)=6,"Sábado",IF(WEEKDAY($D395,2)=7,"Domingo","Dia útil")))</f>
        <v/>
      </c>
      <c r="L395" s="34" t="str">
        <f aca="false">IF($A395="","",IF($K395="Sábado",Parâmetros!$C$6,IF($K395="Domingo",Parâmetros!$C$7,1)))</f>
        <v/>
      </c>
      <c r="M395" s="30" t="str">
        <f aca="false">IF($A395="","",IFERROR(INDEX(Ordens!$I$3:$I$42,MATCH($A395,Ordens!$A$3:$A$42,0)),Parâmetros!$C$5))</f>
        <v/>
      </c>
      <c r="N395" s="30" t="str">
        <f aca="false">IF($A395="","",$J395*$L395*$M395)</f>
        <v/>
      </c>
    </row>
    <row r="396" customFormat="false" ht="18" hidden="false" customHeight="true" outlineLevel="0" collapsed="false">
      <c r="A396" s="25"/>
      <c r="B396" s="26"/>
      <c r="C396" s="26"/>
      <c r="D396" s="27"/>
      <c r="E396" s="32"/>
      <c r="F396" s="32"/>
      <c r="G396" s="33"/>
      <c r="H396" s="34" t="str">
        <f aca="false">IF($A396="","",IF($F396&lt;=$E396,0,($F396-$E396)*24))</f>
        <v/>
      </c>
      <c r="I396" s="34" t="str">
        <f aca="false">IF($A396="","",ROUND($H396*60,0)/60)</f>
        <v/>
      </c>
      <c r="J396" s="34" t="str">
        <f aca="false">IF($A396="","",$I396*$G396)</f>
        <v/>
      </c>
      <c r="K396" s="31" t="str">
        <f aca="false">IF($A396="","",IF(WEEKDAY($D396,2)=6,"Sábado",IF(WEEKDAY($D396,2)=7,"Domingo","Dia útil")))</f>
        <v/>
      </c>
      <c r="L396" s="34" t="str">
        <f aca="false">IF($A396="","",IF($K396="Sábado",Parâmetros!$C$6,IF($K396="Domingo",Parâmetros!$C$7,1)))</f>
        <v/>
      </c>
      <c r="M396" s="30" t="str">
        <f aca="false">IF($A396="","",IFERROR(INDEX(Ordens!$I$3:$I$42,MATCH($A396,Ordens!$A$3:$A$42,0)),Parâmetros!$C$5))</f>
        <v/>
      </c>
      <c r="N396" s="30" t="str">
        <f aca="false">IF($A396="","",$J396*$L396*$M396)</f>
        <v/>
      </c>
    </row>
    <row r="397" customFormat="false" ht="18" hidden="false" customHeight="true" outlineLevel="0" collapsed="false">
      <c r="A397" s="25"/>
      <c r="B397" s="26"/>
      <c r="C397" s="26"/>
      <c r="D397" s="27"/>
      <c r="E397" s="32"/>
      <c r="F397" s="32"/>
      <c r="G397" s="33"/>
      <c r="H397" s="34" t="str">
        <f aca="false">IF($A397="","",IF($F397&lt;=$E397,0,($F397-$E397)*24))</f>
        <v/>
      </c>
      <c r="I397" s="34" t="str">
        <f aca="false">IF($A397="","",ROUND($H397*60,0)/60)</f>
        <v/>
      </c>
      <c r="J397" s="34" t="str">
        <f aca="false">IF($A397="","",$I397*$G397)</f>
        <v/>
      </c>
      <c r="K397" s="31" t="str">
        <f aca="false">IF($A397="","",IF(WEEKDAY($D397,2)=6,"Sábado",IF(WEEKDAY($D397,2)=7,"Domingo","Dia útil")))</f>
        <v/>
      </c>
      <c r="L397" s="34" t="str">
        <f aca="false">IF($A397="","",IF($K397="Sábado",Parâmetros!$C$6,IF($K397="Domingo",Parâmetros!$C$7,1)))</f>
        <v/>
      </c>
      <c r="M397" s="30" t="str">
        <f aca="false">IF($A397="","",IFERROR(INDEX(Ordens!$I$3:$I$42,MATCH($A397,Ordens!$A$3:$A$42,0)),Parâmetros!$C$5))</f>
        <v/>
      </c>
      <c r="N397" s="30" t="str">
        <f aca="false">IF($A397="","",$J397*$L397*$M397)</f>
        <v/>
      </c>
    </row>
    <row r="398" customFormat="false" ht="18" hidden="false" customHeight="true" outlineLevel="0" collapsed="false">
      <c r="A398" s="25"/>
      <c r="B398" s="26"/>
      <c r="C398" s="26"/>
      <c r="D398" s="27"/>
      <c r="E398" s="32"/>
      <c r="F398" s="32"/>
      <c r="G398" s="33"/>
      <c r="H398" s="34" t="str">
        <f aca="false">IF($A398="","",IF($F398&lt;=$E398,0,($F398-$E398)*24))</f>
        <v/>
      </c>
      <c r="I398" s="34" t="str">
        <f aca="false">IF($A398="","",ROUND($H398*60,0)/60)</f>
        <v/>
      </c>
      <c r="J398" s="34" t="str">
        <f aca="false">IF($A398="","",$I398*$G398)</f>
        <v/>
      </c>
      <c r="K398" s="31" t="str">
        <f aca="false">IF($A398="","",IF(WEEKDAY($D398,2)=6,"Sábado",IF(WEEKDAY($D398,2)=7,"Domingo","Dia útil")))</f>
        <v/>
      </c>
      <c r="L398" s="34" t="str">
        <f aca="false">IF($A398="","",IF($K398="Sábado",Parâmetros!$C$6,IF($K398="Domingo",Parâmetros!$C$7,1)))</f>
        <v/>
      </c>
      <c r="M398" s="30" t="str">
        <f aca="false">IF($A398="","",IFERROR(INDEX(Ordens!$I$3:$I$42,MATCH($A398,Ordens!$A$3:$A$42,0)),Parâmetros!$C$5))</f>
        <v/>
      </c>
      <c r="N398" s="30" t="str">
        <f aca="false">IF($A398="","",$J398*$L398*$M398)</f>
        <v/>
      </c>
    </row>
    <row r="399" customFormat="false" ht="18" hidden="false" customHeight="true" outlineLevel="0" collapsed="false">
      <c r="A399" s="25"/>
      <c r="B399" s="26"/>
      <c r="C399" s="26"/>
      <c r="D399" s="27"/>
      <c r="E399" s="32"/>
      <c r="F399" s="32"/>
      <c r="G399" s="33"/>
      <c r="H399" s="34" t="str">
        <f aca="false">IF($A399="","",IF($F399&lt;=$E399,0,($F399-$E399)*24))</f>
        <v/>
      </c>
      <c r="I399" s="34" t="str">
        <f aca="false">IF($A399="","",ROUND($H399*60,0)/60)</f>
        <v/>
      </c>
      <c r="J399" s="34" t="str">
        <f aca="false">IF($A399="","",$I399*$G399)</f>
        <v/>
      </c>
      <c r="K399" s="31" t="str">
        <f aca="false">IF($A399="","",IF(WEEKDAY($D399,2)=6,"Sábado",IF(WEEKDAY($D399,2)=7,"Domingo","Dia útil")))</f>
        <v/>
      </c>
      <c r="L399" s="34" t="str">
        <f aca="false">IF($A399="","",IF($K399="Sábado",Parâmetros!$C$6,IF($K399="Domingo",Parâmetros!$C$7,1)))</f>
        <v/>
      </c>
      <c r="M399" s="30" t="str">
        <f aca="false">IF($A399="","",IFERROR(INDEX(Ordens!$I$3:$I$42,MATCH($A399,Ordens!$A$3:$A$42,0)),Parâmetros!$C$5))</f>
        <v/>
      </c>
      <c r="N399" s="30" t="str">
        <f aca="false">IF($A399="","",$J399*$L399*$M399)</f>
        <v/>
      </c>
    </row>
    <row r="400" customFormat="false" ht="18" hidden="false" customHeight="true" outlineLevel="0" collapsed="false">
      <c r="A400" s="25"/>
      <c r="B400" s="26"/>
      <c r="C400" s="26"/>
      <c r="D400" s="27"/>
      <c r="E400" s="32"/>
      <c r="F400" s="32"/>
      <c r="G400" s="33"/>
      <c r="H400" s="34" t="str">
        <f aca="false">IF($A400="","",IF($F400&lt;=$E400,0,($F400-$E400)*24))</f>
        <v/>
      </c>
      <c r="I400" s="34" t="str">
        <f aca="false">IF($A400="","",ROUND($H400*60,0)/60)</f>
        <v/>
      </c>
      <c r="J400" s="34" t="str">
        <f aca="false">IF($A400="","",$I400*$G400)</f>
        <v/>
      </c>
      <c r="K400" s="31" t="str">
        <f aca="false">IF($A400="","",IF(WEEKDAY($D400,2)=6,"Sábado",IF(WEEKDAY($D400,2)=7,"Domingo","Dia útil")))</f>
        <v/>
      </c>
      <c r="L400" s="34" t="str">
        <f aca="false">IF($A400="","",IF($K400="Sábado",Parâmetros!$C$6,IF($K400="Domingo",Parâmetros!$C$7,1)))</f>
        <v/>
      </c>
      <c r="M400" s="30" t="str">
        <f aca="false">IF($A400="","",IFERROR(INDEX(Ordens!$I$3:$I$42,MATCH($A400,Ordens!$A$3:$A$42,0)),Parâmetros!$C$5))</f>
        <v/>
      </c>
      <c r="N400" s="30" t="str">
        <f aca="false">IF($A400="","",$J400*$L400*$M400)</f>
        <v/>
      </c>
    </row>
    <row r="401" customFormat="false" ht="18" hidden="false" customHeight="true" outlineLevel="0" collapsed="false">
      <c r="A401" s="25"/>
      <c r="B401" s="26"/>
      <c r="C401" s="26"/>
      <c r="D401" s="27"/>
      <c r="E401" s="32"/>
      <c r="F401" s="32"/>
      <c r="G401" s="33"/>
      <c r="H401" s="34" t="str">
        <f aca="false">IF($A401="","",IF($F401&lt;=$E401,0,($F401-$E401)*24))</f>
        <v/>
      </c>
      <c r="I401" s="34" t="str">
        <f aca="false">IF($A401="","",ROUND($H401*60,0)/60)</f>
        <v/>
      </c>
      <c r="J401" s="34" t="str">
        <f aca="false">IF($A401="","",$I401*$G401)</f>
        <v/>
      </c>
      <c r="K401" s="31" t="str">
        <f aca="false">IF($A401="","",IF(WEEKDAY($D401,2)=6,"Sábado",IF(WEEKDAY($D401,2)=7,"Domingo","Dia útil")))</f>
        <v/>
      </c>
      <c r="L401" s="34" t="str">
        <f aca="false">IF($A401="","",IF($K401="Sábado",Parâmetros!$C$6,IF($K401="Domingo",Parâmetros!$C$7,1)))</f>
        <v/>
      </c>
      <c r="M401" s="30" t="str">
        <f aca="false">IF($A401="","",IFERROR(INDEX(Ordens!$I$3:$I$42,MATCH($A401,Ordens!$A$3:$A$42,0)),Parâmetros!$C$5))</f>
        <v/>
      </c>
      <c r="N401" s="30" t="str">
        <f aca="false">IF($A401="","",$J401*$L401*$M401)</f>
        <v/>
      </c>
    </row>
    <row r="402" customFormat="false" ht="18" hidden="false" customHeight="true" outlineLevel="0" collapsed="false">
      <c r="A402" s="25"/>
      <c r="B402" s="26"/>
      <c r="C402" s="26"/>
      <c r="D402" s="27"/>
      <c r="E402" s="32"/>
      <c r="F402" s="32"/>
      <c r="G402" s="33"/>
      <c r="H402" s="34" t="str">
        <f aca="false">IF($A402="","",IF($F402&lt;=$E402,0,($F402-$E402)*24))</f>
        <v/>
      </c>
      <c r="I402" s="34" t="str">
        <f aca="false">IF($A402="","",ROUND($H402*60,0)/60)</f>
        <v/>
      </c>
      <c r="J402" s="34" t="str">
        <f aca="false">IF($A402="","",$I402*$G402)</f>
        <v/>
      </c>
      <c r="K402" s="31" t="str">
        <f aca="false">IF($A402="","",IF(WEEKDAY($D402,2)=6,"Sábado",IF(WEEKDAY($D402,2)=7,"Domingo","Dia útil")))</f>
        <v/>
      </c>
      <c r="L402" s="34" t="str">
        <f aca="false">IF($A402="","",IF($K402="Sábado",Parâmetros!$C$6,IF($K402="Domingo",Parâmetros!$C$7,1)))</f>
        <v/>
      </c>
      <c r="M402" s="30" t="str">
        <f aca="false">IF($A402="","",IFERROR(INDEX(Ordens!$I$3:$I$42,MATCH($A402,Ordens!$A$3:$A$42,0)),Parâmetros!$C$5))</f>
        <v/>
      </c>
      <c r="N402" s="30" t="str">
        <f aca="false">IF($A402="","",$J402*$L402*$M402)</f>
        <v/>
      </c>
    </row>
  </sheetData>
  <autoFilter ref="A2:N402"/>
  <conditionalFormatting sqref="K3:K402">
    <cfRule type="cellIs" priority="2" operator="equal" aboveAverage="0" equalAverage="0" bottom="0" percent="0" rank="0" text="" dxfId="8">
      <formula>"Sábado"</formula>
    </cfRule>
    <cfRule type="cellIs" priority="3" operator="equal" aboveAverage="0" equalAverage="0" bottom="0" percent="0" rank="0" text="" dxfId="9">
      <formula>"Domingo"</formula>
    </cfRule>
  </conditionalFormatting>
  <dataValidations count="2">
    <dataValidation allowBlank="true" error="Escolha uma O.S. cadastrada na aba «Ordens»." errorStyle="stop" errorTitle="O.S. não cadastrada" operator="between" showDropDown="false" showErrorMessage="false" showInputMessage="false" sqref="A3:A402" type="list">
      <formula1>OSs</formula1>
      <formula2>0</formula2>
    </dataValidation>
    <dataValidation allowBlank="true" error="Escolha uma tarefa cadastrada na aba «Tarefas»." errorStyle="stop" errorTitle="Tarefa não cadastrada" operator="between" showDropDown="false" showErrorMessage="false" showInputMessage="false" sqref="B3:B402" type="list">
      <formula1>Tarefas_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Controle de O.S., horas e custos · Andonize&amp;R&amp;8 &amp;P/&amp;N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I30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13"/>
    <col collapsed="false" customWidth="true" hidden="false" outlineLevel="0" max="3" min="3" style="0" width="18"/>
    <col collapsed="false" customWidth="true" hidden="false" outlineLevel="0" max="4" min="4" style="0" width="44"/>
    <col collapsed="false" customWidth="true" hidden="false" outlineLevel="0" max="5" min="5" style="0" width="15"/>
    <col collapsed="false" customWidth="true" hidden="false" outlineLevel="0" max="6" min="6" style="0" width="13"/>
    <col collapsed="false" customWidth="true" hidden="false" outlineLevel="0" max="7" min="7" style="0" width="20"/>
    <col collapsed="false" customWidth="true" hidden="false" outlineLevel="0" max="9" min="8" style="0" width="13"/>
  </cols>
  <sheetData>
    <row r="1" customFormat="false" ht="17.35" hidden="false" customHeight="false" outlineLevel="0" collapsed="false">
      <c r="A1" s="13" t="s">
        <v>161</v>
      </c>
      <c r="C1" s="24" t="s">
        <v>162</v>
      </c>
    </row>
    <row r="2" customFormat="false" ht="31.5" hidden="false" customHeight="true" outlineLevel="0" collapsed="false">
      <c r="A2" s="22" t="s">
        <v>96</v>
      </c>
      <c r="B2" s="22" t="s">
        <v>152</v>
      </c>
      <c r="C2" s="22" t="s">
        <v>163</v>
      </c>
      <c r="D2" s="22" t="s">
        <v>98</v>
      </c>
      <c r="E2" s="22" t="s">
        <v>164</v>
      </c>
      <c r="F2" s="22" t="s">
        <v>165</v>
      </c>
      <c r="G2" s="22" t="s">
        <v>166</v>
      </c>
      <c r="H2" s="22" t="s">
        <v>78</v>
      </c>
      <c r="I2" s="22" t="s">
        <v>67</v>
      </c>
    </row>
    <row r="3" customFormat="false" ht="18" hidden="false" customHeight="true" outlineLevel="0" collapsed="false">
      <c r="A3" s="25" t="s">
        <v>106</v>
      </c>
      <c r="B3" s="27" t="n">
        <f aca="false">INT(Parâmetros!$C$4)-58</f>
        <v>46176</v>
      </c>
      <c r="C3" s="26" t="s">
        <v>70</v>
      </c>
      <c r="D3" s="26" t="s">
        <v>167</v>
      </c>
      <c r="E3" s="29" t="n">
        <v>480</v>
      </c>
      <c r="F3" s="25" t="s">
        <v>71</v>
      </c>
      <c r="G3" s="25" t="s">
        <v>71</v>
      </c>
      <c r="H3" s="25" t="s">
        <v>71</v>
      </c>
      <c r="I3" s="25" t="s">
        <v>72</v>
      </c>
    </row>
    <row r="4" customFormat="false" ht="18" hidden="false" customHeight="true" outlineLevel="0" collapsed="false">
      <c r="A4" s="25" t="s">
        <v>106</v>
      </c>
      <c r="B4" s="27" t="n">
        <f aca="false">INT(Parâmetros!$C$4)-57</f>
        <v>46177</v>
      </c>
      <c r="C4" s="26" t="s">
        <v>80</v>
      </c>
      <c r="D4" s="26" t="s">
        <v>168</v>
      </c>
      <c r="E4" s="29" t="n">
        <v>320</v>
      </c>
      <c r="F4" s="25" t="s">
        <v>71</v>
      </c>
      <c r="G4" s="25" t="s">
        <v>71</v>
      </c>
      <c r="H4" s="25" t="s">
        <v>71</v>
      </c>
      <c r="I4" s="25" t="s">
        <v>72</v>
      </c>
    </row>
    <row r="5" customFormat="false" ht="18" hidden="false" customHeight="true" outlineLevel="0" collapsed="false">
      <c r="A5" s="25" t="s">
        <v>106</v>
      </c>
      <c r="B5" s="27" t="n">
        <f aca="false">INT(Parâmetros!$C$4)-55</f>
        <v>46179</v>
      </c>
      <c r="C5" s="26" t="s">
        <v>82</v>
      </c>
      <c r="D5" s="26" t="s">
        <v>169</v>
      </c>
      <c r="E5" s="29" t="n">
        <v>960</v>
      </c>
      <c r="F5" s="25" t="s">
        <v>71</v>
      </c>
      <c r="G5" s="25" t="s">
        <v>76</v>
      </c>
      <c r="H5" s="25" t="s">
        <v>71</v>
      </c>
      <c r="I5" s="25" t="s">
        <v>72</v>
      </c>
    </row>
    <row r="6" customFormat="false" ht="18" hidden="false" customHeight="true" outlineLevel="0" collapsed="false">
      <c r="A6" s="25" t="s">
        <v>106</v>
      </c>
      <c r="B6" s="27" t="n">
        <f aca="false">INT(Parâmetros!$C$4)-50</f>
        <v>46184</v>
      </c>
      <c r="C6" s="26" t="s">
        <v>86</v>
      </c>
      <c r="D6" s="26" t="s">
        <v>170</v>
      </c>
      <c r="E6" s="29" t="n">
        <v>1750</v>
      </c>
      <c r="F6" s="25" t="s">
        <v>71</v>
      </c>
      <c r="G6" s="25" t="s">
        <v>76</v>
      </c>
      <c r="H6" s="25" t="s">
        <v>71</v>
      </c>
      <c r="I6" s="25" t="s">
        <v>72</v>
      </c>
    </row>
    <row r="7" customFormat="false" ht="18" hidden="false" customHeight="true" outlineLevel="0" collapsed="false">
      <c r="A7" s="25" t="s">
        <v>106</v>
      </c>
      <c r="B7" s="27" t="n">
        <f aca="false">INT(Parâmetros!$C$4)-49</f>
        <v>46185</v>
      </c>
      <c r="C7" s="26" t="s">
        <v>75</v>
      </c>
      <c r="D7" s="26" t="s">
        <v>171</v>
      </c>
      <c r="E7" s="29" t="n">
        <v>96</v>
      </c>
      <c r="F7" s="25" t="s">
        <v>71</v>
      </c>
      <c r="G7" s="25" t="s">
        <v>71</v>
      </c>
      <c r="H7" s="25" t="s">
        <v>71</v>
      </c>
      <c r="I7" s="25" t="s">
        <v>72</v>
      </c>
    </row>
    <row r="8" customFormat="false" ht="18" hidden="false" customHeight="true" outlineLevel="0" collapsed="false">
      <c r="A8" s="25" t="s">
        <v>106</v>
      </c>
      <c r="B8" s="27" t="n">
        <f aca="false">INT(Parâmetros!$C$4)-45</f>
        <v>46189</v>
      </c>
      <c r="C8" s="26" t="s">
        <v>90</v>
      </c>
      <c r="D8" s="26" t="s">
        <v>172</v>
      </c>
      <c r="E8" s="29" t="n">
        <v>85</v>
      </c>
      <c r="F8" s="25" t="s">
        <v>76</v>
      </c>
      <c r="G8" s="25" t="s">
        <v>71</v>
      </c>
      <c r="H8" s="25" t="s">
        <v>71</v>
      </c>
      <c r="I8" s="25" t="s">
        <v>72</v>
      </c>
    </row>
    <row r="9" customFormat="false" ht="18" hidden="false" customHeight="true" outlineLevel="0" collapsed="false">
      <c r="A9" s="25" t="s">
        <v>109</v>
      </c>
      <c r="B9" s="27" t="n">
        <f aca="false">INT(Parâmetros!$C$4)-30</f>
        <v>46204</v>
      </c>
      <c r="C9" s="26" t="s">
        <v>84</v>
      </c>
      <c r="D9" s="26" t="s">
        <v>173</v>
      </c>
      <c r="E9" s="29" t="n">
        <v>2450</v>
      </c>
      <c r="F9" s="25" t="s">
        <v>71</v>
      </c>
      <c r="G9" s="25" t="s">
        <v>76</v>
      </c>
      <c r="H9" s="25" t="s">
        <v>71</v>
      </c>
      <c r="I9" s="25" t="s">
        <v>72</v>
      </c>
    </row>
    <row r="10" customFormat="false" ht="18" hidden="false" customHeight="true" outlineLevel="0" collapsed="false">
      <c r="A10" s="25" t="s">
        <v>109</v>
      </c>
      <c r="B10" s="27" t="n">
        <f aca="false">INT(Parâmetros!$C$4)-29</f>
        <v>46205</v>
      </c>
      <c r="C10" s="26" t="s">
        <v>70</v>
      </c>
      <c r="D10" s="26" t="s">
        <v>174</v>
      </c>
      <c r="E10" s="29" t="n">
        <v>300</v>
      </c>
      <c r="F10" s="25" t="s">
        <v>71</v>
      </c>
      <c r="G10" s="25" t="s">
        <v>71</v>
      </c>
      <c r="H10" s="25" t="s">
        <v>71</v>
      </c>
      <c r="I10" s="25" t="s">
        <v>72</v>
      </c>
    </row>
    <row r="11" customFormat="false" ht="18" hidden="false" customHeight="true" outlineLevel="0" collapsed="false">
      <c r="A11" s="25" t="s">
        <v>109</v>
      </c>
      <c r="B11" s="27" t="n">
        <f aca="false">INT(Parâmetros!$C$4)-28</f>
        <v>46206</v>
      </c>
      <c r="C11" s="26" t="s">
        <v>80</v>
      </c>
      <c r="D11" s="26" t="s">
        <v>175</v>
      </c>
      <c r="E11" s="29" t="n">
        <v>420</v>
      </c>
      <c r="F11" s="25" t="s">
        <v>71</v>
      </c>
      <c r="G11" s="25" t="s">
        <v>71</v>
      </c>
      <c r="H11" s="25" t="s">
        <v>76</v>
      </c>
      <c r="I11" s="25" t="s">
        <v>77</v>
      </c>
    </row>
    <row r="12" customFormat="false" ht="18" hidden="false" customHeight="true" outlineLevel="0" collapsed="false">
      <c r="A12" s="25" t="s">
        <v>109</v>
      </c>
      <c r="B12" s="27" t="n">
        <f aca="false">INT(Parâmetros!$C$4)-26</f>
        <v>46208</v>
      </c>
      <c r="C12" s="26" t="s">
        <v>88</v>
      </c>
      <c r="D12" s="26" t="s">
        <v>176</v>
      </c>
      <c r="E12" s="29" t="n">
        <v>180</v>
      </c>
      <c r="F12" s="25" t="s">
        <v>71</v>
      </c>
      <c r="G12" s="25" t="s">
        <v>76</v>
      </c>
      <c r="H12" s="25" t="s">
        <v>71</v>
      </c>
      <c r="I12" s="25" t="s">
        <v>77</v>
      </c>
    </row>
    <row r="13" customFormat="false" ht="18" hidden="false" customHeight="true" outlineLevel="0" collapsed="false">
      <c r="A13" s="25" t="s">
        <v>111</v>
      </c>
      <c r="B13" s="27" t="n">
        <f aca="false">INT(Parâmetros!$C$4)-22</f>
        <v>46212</v>
      </c>
      <c r="C13" s="26" t="s">
        <v>70</v>
      </c>
      <c r="D13" s="26" t="s">
        <v>177</v>
      </c>
      <c r="E13" s="29" t="n">
        <v>520</v>
      </c>
      <c r="F13" s="25" t="s">
        <v>71</v>
      </c>
      <c r="G13" s="25" t="s">
        <v>71</v>
      </c>
      <c r="H13" s="25" t="s">
        <v>71</v>
      </c>
      <c r="I13" s="25" t="s">
        <v>72</v>
      </c>
    </row>
    <row r="14" customFormat="false" ht="18" hidden="false" customHeight="true" outlineLevel="0" collapsed="false">
      <c r="A14" s="25" t="s">
        <v>111</v>
      </c>
      <c r="B14" s="27" t="n">
        <f aca="false">INT(Parâmetros!$C$4)-21</f>
        <v>46213</v>
      </c>
      <c r="C14" s="26" t="s">
        <v>80</v>
      </c>
      <c r="D14" s="26" t="s">
        <v>178</v>
      </c>
      <c r="E14" s="29" t="n">
        <v>280</v>
      </c>
      <c r="F14" s="25" t="s">
        <v>71</v>
      </c>
      <c r="G14" s="25" t="s">
        <v>71</v>
      </c>
      <c r="H14" s="25" t="s">
        <v>71</v>
      </c>
      <c r="I14" s="25" t="s">
        <v>72</v>
      </c>
    </row>
    <row r="15" customFormat="false" ht="18" hidden="false" customHeight="true" outlineLevel="0" collapsed="false">
      <c r="A15" s="25" t="s">
        <v>111</v>
      </c>
      <c r="B15" s="27" t="n">
        <f aca="false">INT(Parâmetros!$C$4)-18</f>
        <v>46216</v>
      </c>
      <c r="C15" s="26" t="s">
        <v>84</v>
      </c>
      <c r="D15" s="26" t="s">
        <v>179</v>
      </c>
      <c r="E15" s="29" t="n">
        <v>640</v>
      </c>
      <c r="F15" s="25" t="s">
        <v>71</v>
      </c>
      <c r="G15" s="25" t="s">
        <v>76</v>
      </c>
      <c r="H15" s="25" t="s">
        <v>76</v>
      </c>
      <c r="I15" s="25" t="s">
        <v>77</v>
      </c>
    </row>
    <row r="16" customFormat="false" ht="18" hidden="false" customHeight="true" outlineLevel="0" collapsed="false">
      <c r="A16" s="25" t="s">
        <v>111</v>
      </c>
      <c r="B16" s="27" t="n">
        <f aca="false">INT(Parâmetros!$C$4)-17</f>
        <v>46217</v>
      </c>
      <c r="C16" s="26" t="s">
        <v>75</v>
      </c>
      <c r="D16" s="26" t="s">
        <v>171</v>
      </c>
      <c r="E16" s="29" t="n">
        <v>72</v>
      </c>
      <c r="F16" s="25" t="s">
        <v>71</v>
      </c>
      <c r="G16" s="25" t="s">
        <v>71</v>
      </c>
      <c r="H16" s="25" t="s">
        <v>71</v>
      </c>
      <c r="I16" s="25" t="s">
        <v>72</v>
      </c>
    </row>
    <row r="17" customFormat="false" ht="18" hidden="false" customHeight="true" outlineLevel="0" collapsed="false">
      <c r="A17" s="25" t="s">
        <v>111</v>
      </c>
      <c r="B17" s="27" t="n">
        <f aca="false">INT(Parâmetros!$C$4)-10</f>
        <v>46224</v>
      </c>
      <c r="C17" s="26" t="s">
        <v>90</v>
      </c>
      <c r="D17" s="26" t="s">
        <v>180</v>
      </c>
      <c r="E17" s="29" t="n">
        <v>390</v>
      </c>
      <c r="F17" s="25" t="s">
        <v>76</v>
      </c>
      <c r="G17" s="25" t="s">
        <v>76</v>
      </c>
      <c r="H17" s="25" t="s">
        <v>71</v>
      </c>
      <c r="I17" s="25" t="s">
        <v>72</v>
      </c>
    </row>
    <row r="18" customFormat="false" ht="18" hidden="false" customHeight="true" outlineLevel="0" collapsed="false">
      <c r="A18" s="25" t="s">
        <v>114</v>
      </c>
      <c r="B18" s="27" t="n">
        <f aca="false">INT(Parâmetros!$C$4)-15</f>
        <v>46219</v>
      </c>
      <c r="C18" s="26" t="s">
        <v>70</v>
      </c>
      <c r="D18" s="26" t="s">
        <v>181</v>
      </c>
      <c r="E18" s="29" t="n">
        <v>260</v>
      </c>
      <c r="F18" s="25" t="s">
        <v>71</v>
      </c>
      <c r="G18" s="25" t="s">
        <v>71</v>
      </c>
      <c r="H18" s="25" t="s">
        <v>71</v>
      </c>
      <c r="I18" s="25" t="s">
        <v>72</v>
      </c>
    </row>
    <row r="19" customFormat="false" ht="18" hidden="false" customHeight="true" outlineLevel="0" collapsed="false">
      <c r="A19" s="25" t="s">
        <v>114</v>
      </c>
      <c r="B19" s="27" t="n">
        <f aca="false">INT(Parâmetros!$C$4)-14</f>
        <v>46220</v>
      </c>
      <c r="C19" s="26" t="s">
        <v>80</v>
      </c>
      <c r="D19" s="26" t="s">
        <v>182</v>
      </c>
      <c r="E19" s="29" t="n">
        <v>160</v>
      </c>
      <c r="F19" s="25" t="s">
        <v>71</v>
      </c>
      <c r="G19" s="25" t="s">
        <v>71</v>
      </c>
      <c r="H19" s="25" t="s">
        <v>76</v>
      </c>
      <c r="I19" s="25" t="s">
        <v>77</v>
      </c>
    </row>
    <row r="20" customFormat="false" ht="18" hidden="false" customHeight="true" outlineLevel="0" collapsed="false">
      <c r="A20" s="25" t="s">
        <v>116</v>
      </c>
      <c r="B20" s="27" t="n">
        <f aca="false">INT(Parâmetros!$C$4)-8</f>
        <v>46226</v>
      </c>
      <c r="C20" s="26" t="s">
        <v>86</v>
      </c>
      <c r="D20" s="26" t="s">
        <v>183</v>
      </c>
      <c r="E20" s="29" t="n">
        <v>1200</v>
      </c>
      <c r="F20" s="25" t="s">
        <v>71</v>
      </c>
      <c r="G20" s="25" t="s">
        <v>76</v>
      </c>
      <c r="H20" s="25" t="s">
        <v>71</v>
      </c>
      <c r="I20" s="25" t="s">
        <v>72</v>
      </c>
    </row>
    <row r="21" customFormat="false" ht="18" hidden="false" customHeight="true" outlineLevel="0" collapsed="false">
      <c r="A21" s="25" t="s">
        <v>116</v>
      </c>
      <c r="B21" s="27" t="n">
        <f aca="false">INT(Parâmetros!$C$4)-7</f>
        <v>46227</v>
      </c>
      <c r="C21" s="26" t="s">
        <v>70</v>
      </c>
      <c r="D21" s="26" t="s">
        <v>184</v>
      </c>
      <c r="E21" s="29" t="n">
        <v>690</v>
      </c>
      <c r="F21" s="25" t="s">
        <v>71</v>
      </c>
      <c r="G21" s="25" t="s">
        <v>71</v>
      </c>
      <c r="H21" s="25" t="s">
        <v>71</v>
      </c>
      <c r="I21" s="25" t="s">
        <v>72</v>
      </c>
    </row>
    <row r="22" customFormat="false" ht="18" hidden="false" customHeight="true" outlineLevel="0" collapsed="false">
      <c r="A22" s="25" t="s">
        <v>116</v>
      </c>
      <c r="B22" s="27" t="n">
        <f aca="false">INT(Parâmetros!$C$4)-6</f>
        <v>46228</v>
      </c>
      <c r="C22" s="26" t="s">
        <v>80</v>
      </c>
      <c r="D22" s="26" t="s">
        <v>185</v>
      </c>
      <c r="E22" s="29" t="n">
        <v>540</v>
      </c>
      <c r="F22" s="25" t="s">
        <v>71</v>
      </c>
      <c r="G22" s="25" t="s">
        <v>71</v>
      </c>
      <c r="H22" s="25" t="s">
        <v>71</v>
      </c>
      <c r="I22" s="25" t="s">
        <v>77</v>
      </c>
    </row>
    <row r="23" customFormat="false" ht="18" hidden="false" customHeight="true" outlineLevel="0" collapsed="false">
      <c r="A23" s="25" t="s">
        <v>119</v>
      </c>
      <c r="B23" s="27" t="n">
        <f aca="false">INT(Parâmetros!$C$4)-4</f>
        <v>46230</v>
      </c>
      <c r="C23" s="26" t="s">
        <v>70</v>
      </c>
      <c r="D23" s="26" t="s">
        <v>186</v>
      </c>
      <c r="E23" s="29" t="n">
        <v>340</v>
      </c>
      <c r="F23" s="25" t="s">
        <v>71</v>
      </c>
      <c r="G23" s="25" t="s">
        <v>71</v>
      </c>
      <c r="H23" s="25" t="s">
        <v>71</v>
      </c>
      <c r="I23" s="25" t="s">
        <v>72</v>
      </c>
    </row>
    <row r="24" customFormat="false" ht="18" hidden="false" customHeight="true" outlineLevel="0" collapsed="false">
      <c r="A24" s="25" t="s">
        <v>119</v>
      </c>
      <c r="B24" s="27" t="n">
        <f aca="false">INT(Parâmetros!$C$4)-3</f>
        <v>46231</v>
      </c>
      <c r="C24" s="26" t="s">
        <v>84</v>
      </c>
      <c r="D24" s="26" t="s">
        <v>187</v>
      </c>
      <c r="E24" s="29" t="n">
        <v>880</v>
      </c>
      <c r="F24" s="25" t="s">
        <v>71</v>
      </c>
      <c r="G24" s="25" t="s">
        <v>76</v>
      </c>
      <c r="H24" s="25" t="s">
        <v>71</v>
      </c>
      <c r="I24" s="25" t="s">
        <v>72</v>
      </c>
    </row>
    <row r="25" customFormat="false" ht="18" hidden="false" customHeight="true" outlineLevel="0" collapsed="false">
      <c r="A25" s="25" t="s">
        <v>119</v>
      </c>
      <c r="B25" s="27" t="n">
        <f aca="false">INT(Parâmetros!$C$4)-3</f>
        <v>46231</v>
      </c>
      <c r="C25" s="26" t="s">
        <v>80</v>
      </c>
      <c r="D25" s="26" t="s">
        <v>188</v>
      </c>
      <c r="E25" s="29" t="n">
        <v>180</v>
      </c>
      <c r="F25" s="25" t="s">
        <v>71</v>
      </c>
      <c r="G25" s="25" t="s">
        <v>71</v>
      </c>
      <c r="H25" s="25" t="s">
        <v>76</v>
      </c>
      <c r="I25" s="25" t="s">
        <v>77</v>
      </c>
    </row>
    <row r="26" customFormat="false" ht="18" hidden="false" customHeight="true" outlineLevel="0" collapsed="false">
      <c r="A26" s="25" t="s">
        <v>119</v>
      </c>
      <c r="B26" s="27" t="n">
        <f aca="false">INT(Parâmetros!$C$4)-2</f>
        <v>46232</v>
      </c>
      <c r="C26" s="26" t="s">
        <v>75</v>
      </c>
      <c r="D26" s="26" t="s">
        <v>189</v>
      </c>
      <c r="E26" s="29" t="n">
        <v>48</v>
      </c>
      <c r="F26" s="25" t="s">
        <v>71</v>
      </c>
      <c r="G26" s="25" t="s">
        <v>71</v>
      </c>
      <c r="H26" s="25" t="s">
        <v>71</v>
      </c>
      <c r="I26" s="25" t="s">
        <v>72</v>
      </c>
    </row>
    <row r="27" customFormat="false" ht="18" hidden="false" customHeight="true" outlineLevel="0" collapsed="false">
      <c r="A27" s="25"/>
      <c r="B27" s="27"/>
      <c r="C27" s="26"/>
      <c r="D27" s="26"/>
      <c r="E27" s="29"/>
      <c r="F27" s="25"/>
      <c r="G27" s="25"/>
      <c r="H27" s="25"/>
      <c r="I27" s="25"/>
    </row>
    <row r="28" customFormat="false" ht="18" hidden="false" customHeight="true" outlineLevel="0" collapsed="false">
      <c r="A28" s="25"/>
      <c r="B28" s="27"/>
      <c r="C28" s="26"/>
      <c r="D28" s="26"/>
      <c r="E28" s="29"/>
      <c r="F28" s="25"/>
      <c r="G28" s="25"/>
      <c r="H28" s="25"/>
      <c r="I28" s="25"/>
    </row>
    <row r="29" customFormat="false" ht="18" hidden="false" customHeight="true" outlineLevel="0" collapsed="false">
      <c r="A29" s="25"/>
      <c r="B29" s="27"/>
      <c r="C29" s="26"/>
      <c r="D29" s="26"/>
      <c r="E29" s="29"/>
      <c r="F29" s="25"/>
      <c r="G29" s="25"/>
      <c r="H29" s="25"/>
      <c r="I29" s="25"/>
    </row>
    <row r="30" customFormat="false" ht="18" hidden="false" customHeight="true" outlineLevel="0" collapsed="false">
      <c r="A30" s="25"/>
      <c r="B30" s="27"/>
      <c r="C30" s="26"/>
      <c r="D30" s="26"/>
      <c r="E30" s="29"/>
      <c r="F30" s="25"/>
      <c r="G30" s="25"/>
      <c r="H30" s="25"/>
      <c r="I30" s="25"/>
    </row>
    <row r="31" customFormat="false" ht="18" hidden="false" customHeight="true" outlineLevel="0" collapsed="false">
      <c r="A31" s="25"/>
      <c r="B31" s="27"/>
      <c r="C31" s="26"/>
      <c r="D31" s="26"/>
      <c r="E31" s="29"/>
      <c r="F31" s="25"/>
      <c r="G31" s="25"/>
      <c r="H31" s="25"/>
      <c r="I31" s="25"/>
    </row>
    <row r="32" customFormat="false" ht="18" hidden="false" customHeight="true" outlineLevel="0" collapsed="false">
      <c r="A32" s="25"/>
      <c r="B32" s="27"/>
      <c r="C32" s="26"/>
      <c r="D32" s="26"/>
      <c r="E32" s="29"/>
      <c r="F32" s="25"/>
      <c r="G32" s="25"/>
      <c r="H32" s="25"/>
      <c r="I32" s="25"/>
    </row>
    <row r="33" customFormat="false" ht="18" hidden="false" customHeight="true" outlineLevel="0" collapsed="false">
      <c r="A33" s="25"/>
      <c r="B33" s="27"/>
      <c r="C33" s="26"/>
      <c r="D33" s="26"/>
      <c r="E33" s="29"/>
      <c r="F33" s="25"/>
      <c r="G33" s="25"/>
      <c r="H33" s="25"/>
      <c r="I33" s="25"/>
    </row>
    <row r="34" customFormat="false" ht="18" hidden="false" customHeight="true" outlineLevel="0" collapsed="false">
      <c r="A34" s="25"/>
      <c r="B34" s="27"/>
      <c r="C34" s="26"/>
      <c r="D34" s="26"/>
      <c r="E34" s="29"/>
      <c r="F34" s="25"/>
      <c r="G34" s="25"/>
      <c r="H34" s="25"/>
      <c r="I34" s="25"/>
    </row>
    <row r="35" customFormat="false" ht="18" hidden="false" customHeight="true" outlineLevel="0" collapsed="false">
      <c r="A35" s="25"/>
      <c r="B35" s="27"/>
      <c r="C35" s="26"/>
      <c r="D35" s="26"/>
      <c r="E35" s="29"/>
      <c r="F35" s="25"/>
      <c r="G35" s="25"/>
      <c r="H35" s="25"/>
      <c r="I35" s="25"/>
    </row>
    <row r="36" customFormat="false" ht="18" hidden="false" customHeight="true" outlineLevel="0" collapsed="false">
      <c r="A36" s="25"/>
      <c r="B36" s="27"/>
      <c r="C36" s="26"/>
      <c r="D36" s="26"/>
      <c r="E36" s="29"/>
      <c r="F36" s="25"/>
      <c r="G36" s="25"/>
      <c r="H36" s="25"/>
      <c r="I36" s="25"/>
    </row>
    <row r="37" customFormat="false" ht="18" hidden="false" customHeight="true" outlineLevel="0" collapsed="false">
      <c r="A37" s="25"/>
      <c r="B37" s="27"/>
      <c r="C37" s="26"/>
      <c r="D37" s="26"/>
      <c r="E37" s="29"/>
      <c r="F37" s="25"/>
      <c r="G37" s="25"/>
      <c r="H37" s="25"/>
      <c r="I37" s="25"/>
    </row>
    <row r="38" customFormat="false" ht="18" hidden="false" customHeight="true" outlineLevel="0" collapsed="false">
      <c r="A38" s="25"/>
      <c r="B38" s="27"/>
      <c r="C38" s="26"/>
      <c r="D38" s="26"/>
      <c r="E38" s="29"/>
      <c r="F38" s="25"/>
      <c r="G38" s="25"/>
      <c r="H38" s="25"/>
      <c r="I38" s="25"/>
    </row>
    <row r="39" customFormat="false" ht="18" hidden="false" customHeight="true" outlineLevel="0" collapsed="false">
      <c r="A39" s="25"/>
      <c r="B39" s="27"/>
      <c r="C39" s="26"/>
      <c r="D39" s="26"/>
      <c r="E39" s="29"/>
      <c r="F39" s="25"/>
      <c r="G39" s="25"/>
      <c r="H39" s="25"/>
      <c r="I39" s="25"/>
    </row>
    <row r="40" customFormat="false" ht="18" hidden="false" customHeight="true" outlineLevel="0" collapsed="false">
      <c r="A40" s="25"/>
      <c r="B40" s="27"/>
      <c r="C40" s="26"/>
      <c r="D40" s="26"/>
      <c r="E40" s="29"/>
      <c r="F40" s="25"/>
      <c r="G40" s="25"/>
      <c r="H40" s="25"/>
      <c r="I40" s="25"/>
    </row>
    <row r="41" customFormat="false" ht="18" hidden="false" customHeight="true" outlineLevel="0" collapsed="false">
      <c r="A41" s="25"/>
      <c r="B41" s="27"/>
      <c r="C41" s="26"/>
      <c r="D41" s="26"/>
      <c r="E41" s="29"/>
      <c r="F41" s="25"/>
      <c r="G41" s="25"/>
      <c r="H41" s="25"/>
      <c r="I41" s="25"/>
    </row>
    <row r="42" customFormat="false" ht="18" hidden="false" customHeight="true" outlineLevel="0" collapsed="false">
      <c r="A42" s="25"/>
      <c r="B42" s="27"/>
      <c r="C42" s="26"/>
      <c r="D42" s="26"/>
      <c r="E42" s="29"/>
      <c r="F42" s="25"/>
      <c r="G42" s="25"/>
      <c r="H42" s="25"/>
      <c r="I42" s="25"/>
    </row>
    <row r="43" customFormat="false" ht="18" hidden="false" customHeight="true" outlineLevel="0" collapsed="false">
      <c r="A43" s="25"/>
      <c r="B43" s="27"/>
      <c r="C43" s="26"/>
      <c r="D43" s="26"/>
      <c r="E43" s="29"/>
      <c r="F43" s="25"/>
      <c r="G43" s="25"/>
      <c r="H43" s="25"/>
      <c r="I43" s="25"/>
    </row>
    <row r="44" customFormat="false" ht="18" hidden="false" customHeight="true" outlineLevel="0" collapsed="false">
      <c r="A44" s="25"/>
      <c r="B44" s="27"/>
      <c r="C44" s="26"/>
      <c r="D44" s="26"/>
      <c r="E44" s="29"/>
      <c r="F44" s="25"/>
      <c r="G44" s="25"/>
      <c r="H44" s="25"/>
      <c r="I44" s="25"/>
    </row>
    <row r="45" customFormat="false" ht="18" hidden="false" customHeight="true" outlineLevel="0" collapsed="false">
      <c r="A45" s="25"/>
      <c r="B45" s="27"/>
      <c r="C45" s="26"/>
      <c r="D45" s="26"/>
      <c r="E45" s="29"/>
      <c r="F45" s="25"/>
      <c r="G45" s="25"/>
      <c r="H45" s="25"/>
      <c r="I45" s="25"/>
    </row>
    <row r="46" customFormat="false" ht="18" hidden="false" customHeight="true" outlineLevel="0" collapsed="false">
      <c r="A46" s="25"/>
      <c r="B46" s="27"/>
      <c r="C46" s="26"/>
      <c r="D46" s="26"/>
      <c r="E46" s="29"/>
      <c r="F46" s="25"/>
      <c r="G46" s="25"/>
      <c r="H46" s="25"/>
      <c r="I46" s="25"/>
    </row>
    <row r="47" customFormat="false" ht="18" hidden="false" customHeight="true" outlineLevel="0" collapsed="false">
      <c r="A47" s="25"/>
      <c r="B47" s="27"/>
      <c r="C47" s="26"/>
      <c r="D47" s="26"/>
      <c r="E47" s="29"/>
      <c r="F47" s="25"/>
      <c r="G47" s="25"/>
      <c r="H47" s="25"/>
      <c r="I47" s="25"/>
    </row>
    <row r="48" customFormat="false" ht="18" hidden="false" customHeight="true" outlineLevel="0" collapsed="false">
      <c r="A48" s="25"/>
      <c r="B48" s="27"/>
      <c r="C48" s="26"/>
      <c r="D48" s="26"/>
      <c r="E48" s="29"/>
      <c r="F48" s="25"/>
      <c r="G48" s="25"/>
      <c r="H48" s="25"/>
      <c r="I48" s="25"/>
    </row>
    <row r="49" customFormat="false" ht="18" hidden="false" customHeight="true" outlineLevel="0" collapsed="false">
      <c r="A49" s="25"/>
      <c r="B49" s="27"/>
      <c r="C49" s="26"/>
      <c r="D49" s="26"/>
      <c r="E49" s="29"/>
      <c r="F49" s="25"/>
      <c r="G49" s="25"/>
      <c r="H49" s="25"/>
      <c r="I49" s="25"/>
    </row>
    <row r="50" customFormat="false" ht="18" hidden="false" customHeight="true" outlineLevel="0" collapsed="false">
      <c r="A50" s="25"/>
      <c r="B50" s="27"/>
      <c r="C50" s="26"/>
      <c r="D50" s="26"/>
      <c r="E50" s="29"/>
      <c r="F50" s="25"/>
      <c r="G50" s="25"/>
      <c r="H50" s="25"/>
      <c r="I50" s="25"/>
    </row>
    <row r="51" customFormat="false" ht="18" hidden="false" customHeight="true" outlineLevel="0" collapsed="false">
      <c r="A51" s="25"/>
      <c r="B51" s="27"/>
      <c r="C51" s="26"/>
      <c r="D51" s="26"/>
      <c r="E51" s="29"/>
      <c r="F51" s="25"/>
      <c r="G51" s="25"/>
      <c r="H51" s="25"/>
      <c r="I51" s="25"/>
    </row>
    <row r="52" customFormat="false" ht="18" hidden="false" customHeight="true" outlineLevel="0" collapsed="false">
      <c r="A52" s="25"/>
      <c r="B52" s="27"/>
      <c r="C52" s="26"/>
      <c r="D52" s="26"/>
      <c r="E52" s="29"/>
      <c r="F52" s="25"/>
      <c r="G52" s="25"/>
      <c r="H52" s="25"/>
      <c r="I52" s="25"/>
    </row>
    <row r="53" customFormat="false" ht="18" hidden="false" customHeight="true" outlineLevel="0" collapsed="false">
      <c r="A53" s="25"/>
      <c r="B53" s="27"/>
      <c r="C53" s="26"/>
      <c r="D53" s="26"/>
      <c r="E53" s="29"/>
      <c r="F53" s="25"/>
      <c r="G53" s="25"/>
      <c r="H53" s="25"/>
      <c r="I53" s="25"/>
    </row>
    <row r="54" customFormat="false" ht="18" hidden="false" customHeight="true" outlineLevel="0" collapsed="false">
      <c r="A54" s="25"/>
      <c r="B54" s="27"/>
      <c r="C54" s="26"/>
      <c r="D54" s="26"/>
      <c r="E54" s="29"/>
      <c r="F54" s="25"/>
      <c r="G54" s="25"/>
      <c r="H54" s="25"/>
      <c r="I54" s="25"/>
    </row>
    <row r="55" customFormat="false" ht="18" hidden="false" customHeight="true" outlineLevel="0" collapsed="false">
      <c r="A55" s="25"/>
      <c r="B55" s="27"/>
      <c r="C55" s="26"/>
      <c r="D55" s="26"/>
      <c r="E55" s="29"/>
      <c r="F55" s="25"/>
      <c r="G55" s="25"/>
      <c r="H55" s="25"/>
      <c r="I55" s="25"/>
    </row>
    <row r="56" customFormat="false" ht="18" hidden="false" customHeight="true" outlineLevel="0" collapsed="false">
      <c r="A56" s="25"/>
      <c r="B56" s="27"/>
      <c r="C56" s="26"/>
      <c r="D56" s="26"/>
      <c r="E56" s="29"/>
      <c r="F56" s="25"/>
      <c r="G56" s="25"/>
      <c r="H56" s="25"/>
      <c r="I56" s="25"/>
    </row>
    <row r="57" customFormat="false" ht="18" hidden="false" customHeight="true" outlineLevel="0" collapsed="false">
      <c r="A57" s="25"/>
      <c r="B57" s="27"/>
      <c r="C57" s="26"/>
      <c r="D57" s="26"/>
      <c r="E57" s="29"/>
      <c r="F57" s="25"/>
      <c r="G57" s="25"/>
      <c r="H57" s="25"/>
      <c r="I57" s="25"/>
    </row>
    <row r="58" customFormat="false" ht="18" hidden="false" customHeight="true" outlineLevel="0" collapsed="false">
      <c r="A58" s="25"/>
      <c r="B58" s="27"/>
      <c r="C58" s="26"/>
      <c r="D58" s="26"/>
      <c r="E58" s="29"/>
      <c r="F58" s="25"/>
      <c r="G58" s="25"/>
      <c r="H58" s="25"/>
      <c r="I58" s="25"/>
    </row>
    <row r="59" customFormat="false" ht="18" hidden="false" customHeight="true" outlineLevel="0" collapsed="false">
      <c r="A59" s="25"/>
      <c r="B59" s="27"/>
      <c r="C59" s="26"/>
      <c r="D59" s="26"/>
      <c r="E59" s="29"/>
      <c r="F59" s="25"/>
      <c r="G59" s="25"/>
      <c r="H59" s="25"/>
      <c r="I59" s="25"/>
    </row>
    <row r="60" customFormat="false" ht="18" hidden="false" customHeight="true" outlineLevel="0" collapsed="false">
      <c r="A60" s="25"/>
      <c r="B60" s="27"/>
      <c r="C60" s="26"/>
      <c r="D60" s="26"/>
      <c r="E60" s="29"/>
      <c r="F60" s="25"/>
      <c r="G60" s="25"/>
      <c r="H60" s="25"/>
      <c r="I60" s="25"/>
    </row>
    <row r="61" customFormat="false" ht="18" hidden="false" customHeight="true" outlineLevel="0" collapsed="false">
      <c r="A61" s="25"/>
      <c r="B61" s="27"/>
      <c r="C61" s="26"/>
      <c r="D61" s="26"/>
      <c r="E61" s="29"/>
      <c r="F61" s="25"/>
      <c r="G61" s="25"/>
      <c r="H61" s="25"/>
      <c r="I61" s="25"/>
    </row>
    <row r="62" customFormat="false" ht="18" hidden="false" customHeight="true" outlineLevel="0" collapsed="false">
      <c r="A62" s="25"/>
      <c r="B62" s="27"/>
      <c r="C62" s="26"/>
      <c r="D62" s="26"/>
      <c r="E62" s="29"/>
      <c r="F62" s="25"/>
      <c r="G62" s="25"/>
      <c r="H62" s="25"/>
      <c r="I62" s="25"/>
    </row>
    <row r="63" customFormat="false" ht="18" hidden="false" customHeight="true" outlineLevel="0" collapsed="false">
      <c r="A63" s="25"/>
      <c r="B63" s="27"/>
      <c r="C63" s="26"/>
      <c r="D63" s="26"/>
      <c r="E63" s="29"/>
      <c r="F63" s="25"/>
      <c r="G63" s="25"/>
      <c r="H63" s="25"/>
      <c r="I63" s="25"/>
    </row>
    <row r="64" customFormat="false" ht="18" hidden="false" customHeight="true" outlineLevel="0" collapsed="false">
      <c r="A64" s="25"/>
      <c r="B64" s="27"/>
      <c r="C64" s="26"/>
      <c r="D64" s="26"/>
      <c r="E64" s="29"/>
      <c r="F64" s="25"/>
      <c r="G64" s="25"/>
      <c r="H64" s="25"/>
      <c r="I64" s="25"/>
    </row>
    <row r="65" customFormat="false" ht="18" hidden="false" customHeight="true" outlineLevel="0" collapsed="false">
      <c r="A65" s="25"/>
      <c r="B65" s="27"/>
      <c r="C65" s="26"/>
      <c r="D65" s="26"/>
      <c r="E65" s="29"/>
      <c r="F65" s="25"/>
      <c r="G65" s="25"/>
      <c r="H65" s="25"/>
      <c r="I65" s="25"/>
    </row>
    <row r="66" customFormat="false" ht="18" hidden="false" customHeight="true" outlineLevel="0" collapsed="false">
      <c r="A66" s="25"/>
      <c r="B66" s="27"/>
      <c r="C66" s="26"/>
      <c r="D66" s="26"/>
      <c r="E66" s="29"/>
      <c r="F66" s="25"/>
      <c r="G66" s="25"/>
      <c r="H66" s="25"/>
      <c r="I66" s="25"/>
    </row>
    <row r="67" customFormat="false" ht="18" hidden="false" customHeight="true" outlineLevel="0" collapsed="false">
      <c r="A67" s="25"/>
      <c r="B67" s="27"/>
      <c r="C67" s="26"/>
      <c r="D67" s="26"/>
      <c r="E67" s="29"/>
      <c r="F67" s="25"/>
      <c r="G67" s="25"/>
      <c r="H67" s="25"/>
      <c r="I67" s="25"/>
    </row>
    <row r="68" customFormat="false" ht="18" hidden="false" customHeight="true" outlineLevel="0" collapsed="false">
      <c r="A68" s="25"/>
      <c r="B68" s="27"/>
      <c r="C68" s="26"/>
      <c r="D68" s="26"/>
      <c r="E68" s="29"/>
      <c r="F68" s="25"/>
      <c r="G68" s="25"/>
      <c r="H68" s="25"/>
      <c r="I68" s="25"/>
    </row>
    <row r="69" customFormat="false" ht="18" hidden="false" customHeight="true" outlineLevel="0" collapsed="false">
      <c r="A69" s="25"/>
      <c r="B69" s="27"/>
      <c r="C69" s="26"/>
      <c r="D69" s="26"/>
      <c r="E69" s="29"/>
      <c r="F69" s="25"/>
      <c r="G69" s="25"/>
      <c r="H69" s="25"/>
      <c r="I69" s="25"/>
    </row>
    <row r="70" customFormat="false" ht="18" hidden="false" customHeight="true" outlineLevel="0" collapsed="false">
      <c r="A70" s="25"/>
      <c r="B70" s="27"/>
      <c r="C70" s="26"/>
      <c r="D70" s="26"/>
      <c r="E70" s="29"/>
      <c r="F70" s="25"/>
      <c r="G70" s="25"/>
      <c r="H70" s="25"/>
      <c r="I70" s="25"/>
    </row>
    <row r="71" customFormat="false" ht="18" hidden="false" customHeight="true" outlineLevel="0" collapsed="false">
      <c r="A71" s="25"/>
      <c r="B71" s="27"/>
      <c r="C71" s="26"/>
      <c r="D71" s="26"/>
      <c r="E71" s="29"/>
      <c r="F71" s="25"/>
      <c r="G71" s="25"/>
      <c r="H71" s="25"/>
      <c r="I71" s="25"/>
    </row>
    <row r="72" customFormat="false" ht="18" hidden="false" customHeight="true" outlineLevel="0" collapsed="false">
      <c r="A72" s="25"/>
      <c r="B72" s="27"/>
      <c r="C72" s="26"/>
      <c r="D72" s="26"/>
      <c r="E72" s="29"/>
      <c r="F72" s="25"/>
      <c r="G72" s="25"/>
      <c r="H72" s="25"/>
      <c r="I72" s="25"/>
    </row>
    <row r="73" customFormat="false" ht="18" hidden="false" customHeight="true" outlineLevel="0" collapsed="false">
      <c r="A73" s="25"/>
      <c r="B73" s="27"/>
      <c r="C73" s="26"/>
      <c r="D73" s="26"/>
      <c r="E73" s="29"/>
      <c r="F73" s="25"/>
      <c r="G73" s="25"/>
      <c r="H73" s="25"/>
      <c r="I73" s="25"/>
    </row>
    <row r="74" customFormat="false" ht="18" hidden="false" customHeight="true" outlineLevel="0" collapsed="false">
      <c r="A74" s="25"/>
      <c r="B74" s="27"/>
      <c r="C74" s="26"/>
      <c r="D74" s="26"/>
      <c r="E74" s="29"/>
      <c r="F74" s="25"/>
      <c r="G74" s="25"/>
      <c r="H74" s="25"/>
      <c r="I74" s="25"/>
    </row>
    <row r="75" customFormat="false" ht="18" hidden="false" customHeight="true" outlineLevel="0" collapsed="false">
      <c r="A75" s="25"/>
      <c r="B75" s="27"/>
      <c r="C75" s="26"/>
      <c r="D75" s="26"/>
      <c r="E75" s="29"/>
      <c r="F75" s="25"/>
      <c r="G75" s="25"/>
      <c r="H75" s="25"/>
      <c r="I75" s="25"/>
    </row>
    <row r="76" customFormat="false" ht="18" hidden="false" customHeight="true" outlineLevel="0" collapsed="false">
      <c r="A76" s="25"/>
      <c r="B76" s="27"/>
      <c r="C76" s="26"/>
      <c r="D76" s="26"/>
      <c r="E76" s="29"/>
      <c r="F76" s="25"/>
      <c r="G76" s="25"/>
      <c r="H76" s="25"/>
      <c r="I76" s="25"/>
    </row>
    <row r="77" customFormat="false" ht="18" hidden="false" customHeight="true" outlineLevel="0" collapsed="false">
      <c r="A77" s="25"/>
      <c r="B77" s="27"/>
      <c r="C77" s="26"/>
      <c r="D77" s="26"/>
      <c r="E77" s="29"/>
      <c r="F77" s="25"/>
      <c r="G77" s="25"/>
      <c r="H77" s="25"/>
      <c r="I77" s="25"/>
    </row>
    <row r="78" customFormat="false" ht="18" hidden="false" customHeight="true" outlineLevel="0" collapsed="false">
      <c r="A78" s="25"/>
      <c r="B78" s="27"/>
      <c r="C78" s="26"/>
      <c r="D78" s="26"/>
      <c r="E78" s="29"/>
      <c r="F78" s="25"/>
      <c r="G78" s="25"/>
      <c r="H78" s="25"/>
      <c r="I78" s="25"/>
    </row>
    <row r="79" customFormat="false" ht="18" hidden="false" customHeight="true" outlineLevel="0" collapsed="false">
      <c r="A79" s="25"/>
      <c r="B79" s="27"/>
      <c r="C79" s="26"/>
      <c r="D79" s="26"/>
      <c r="E79" s="29"/>
      <c r="F79" s="25"/>
      <c r="G79" s="25"/>
      <c r="H79" s="25"/>
      <c r="I79" s="25"/>
    </row>
    <row r="80" customFormat="false" ht="18" hidden="false" customHeight="true" outlineLevel="0" collapsed="false">
      <c r="A80" s="25"/>
      <c r="B80" s="27"/>
      <c r="C80" s="26"/>
      <c r="D80" s="26"/>
      <c r="E80" s="29"/>
      <c r="F80" s="25"/>
      <c r="G80" s="25"/>
      <c r="H80" s="25"/>
      <c r="I80" s="25"/>
    </row>
    <row r="81" customFormat="false" ht="18" hidden="false" customHeight="true" outlineLevel="0" collapsed="false">
      <c r="A81" s="25"/>
      <c r="B81" s="27"/>
      <c r="C81" s="26"/>
      <c r="D81" s="26"/>
      <c r="E81" s="29"/>
      <c r="F81" s="25"/>
      <c r="G81" s="25"/>
      <c r="H81" s="25"/>
      <c r="I81" s="25"/>
    </row>
    <row r="82" customFormat="false" ht="18" hidden="false" customHeight="true" outlineLevel="0" collapsed="false">
      <c r="A82" s="25"/>
      <c r="B82" s="27"/>
      <c r="C82" s="26"/>
      <c r="D82" s="26"/>
      <c r="E82" s="29"/>
      <c r="F82" s="25"/>
      <c r="G82" s="25"/>
      <c r="H82" s="25"/>
      <c r="I82" s="25"/>
    </row>
    <row r="83" customFormat="false" ht="18" hidden="false" customHeight="true" outlineLevel="0" collapsed="false">
      <c r="A83" s="25"/>
      <c r="B83" s="27"/>
      <c r="C83" s="26"/>
      <c r="D83" s="26"/>
      <c r="E83" s="29"/>
      <c r="F83" s="25"/>
      <c r="G83" s="25"/>
      <c r="H83" s="25"/>
      <c r="I83" s="25"/>
    </row>
    <row r="84" customFormat="false" ht="18" hidden="false" customHeight="true" outlineLevel="0" collapsed="false">
      <c r="A84" s="25"/>
      <c r="B84" s="27"/>
      <c r="C84" s="26"/>
      <c r="D84" s="26"/>
      <c r="E84" s="29"/>
      <c r="F84" s="25"/>
      <c r="G84" s="25"/>
      <c r="H84" s="25"/>
      <c r="I84" s="25"/>
    </row>
    <row r="85" customFormat="false" ht="18" hidden="false" customHeight="true" outlineLevel="0" collapsed="false">
      <c r="A85" s="25"/>
      <c r="B85" s="27"/>
      <c r="C85" s="26"/>
      <c r="D85" s="26"/>
      <c r="E85" s="29"/>
      <c r="F85" s="25"/>
      <c r="G85" s="25"/>
      <c r="H85" s="25"/>
      <c r="I85" s="25"/>
    </row>
    <row r="86" customFormat="false" ht="18" hidden="false" customHeight="true" outlineLevel="0" collapsed="false">
      <c r="A86" s="25"/>
      <c r="B86" s="27"/>
      <c r="C86" s="26"/>
      <c r="D86" s="26"/>
      <c r="E86" s="29"/>
      <c r="F86" s="25"/>
      <c r="G86" s="25"/>
      <c r="H86" s="25"/>
      <c r="I86" s="25"/>
    </row>
    <row r="87" customFormat="false" ht="18" hidden="false" customHeight="true" outlineLevel="0" collapsed="false">
      <c r="A87" s="25"/>
      <c r="B87" s="27"/>
      <c r="C87" s="26"/>
      <c r="D87" s="26"/>
      <c r="E87" s="29"/>
      <c r="F87" s="25"/>
      <c r="G87" s="25"/>
      <c r="H87" s="25"/>
      <c r="I87" s="25"/>
    </row>
    <row r="88" customFormat="false" ht="18" hidden="false" customHeight="true" outlineLevel="0" collapsed="false">
      <c r="A88" s="25"/>
      <c r="B88" s="27"/>
      <c r="C88" s="26"/>
      <c r="D88" s="26"/>
      <c r="E88" s="29"/>
      <c r="F88" s="25"/>
      <c r="G88" s="25"/>
      <c r="H88" s="25"/>
      <c r="I88" s="25"/>
    </row>
    <row r="89" customFormat="false" ht="18" hidden="false" customHeight="true" outlineLevel="0" collapsed="false">
      <c r="A89" s="25"/>
      <c r="B89" s="27"/>
      <c r="C89" s="26"/>
      <c r="D89" s="26"/>
      <c r="E89" s="29"/>
      <c r="F89" s="25"/>
      <c r="G89" s="25"/>
      <c r="H89" s="25"/>
      <c r="I89" s="25"/>
    </row>
    <row r="90" customFormat="false" ht="18" hidden="false" customHeight="true" outlineLevel="0" collapsed="false">
      <c r="A90" s="25"/>
      <c r="B90" s="27"/>
      <c r="C90" s="26"/>
      <c r="D90" s="26"/>
      <c r="E90" s="29"/>
      <c r="F90" s="25"/>
      <c r="G90" s="25"/>
      <c r="H90" s="25"/>
      <c r="I90" s="25"/>
    </row>
    <row r="91" customFormat="false" ht="18" hidden="false" customHeight="true" outlineLevel="0" collapsed="false">
      <c r="A91" s="25"/>
      <c r="B91" s="27"/>
      <c r="C91" s="26"/>
      <c r="D91" s="26"/>
      <c r="E91" s="29"/>
      <c r="F91" s="25"/>
      <c r="G91" s="25"/>
      <c r="H91" s="25"/>
      <c r="I91" s="25"/>
    </row>
    <row r="92" customFormat="false" ht="18" hidden="false" customHeight="true" outlineLevel="0" collapsed="false">
      <c r="A92" s="25"/>
      <c r="B92" s="27"/>
      <c r="C92" s="26"/>
      <c r="D92" s="26"/>
      <c r="E92" s="29"/>
      <c r="F92" s="25"/>
      <c r="G92" s="25"/>
      <c r="H92" s="25"/>
      <c r="I92" s="25"/>
    </row>
    <row r="93" customFormat="false" ht="18" hidden="false" customHeight="true" outlineLevel="0" collapsed="false">
      <c r="A93" s="25"/>
      <c r="B93" s="27"/>
      <c r="C93" s="26"/>
      <c r="D93" s="26"/>
      <c r="E93" s="29"/>
      <c r="F93" s="25"/>
      <c r="G93" s="25"/>
      <c r="H93" s="25"/>
      <c r="I93" s="25"/>
    </row>
    <row r="94" customFormat="false" ht="18" hidden="false" customHeight="true" outlineLevel="0" collapsed="false">
      <c r="A94" s="25"/>
      <c r="B94" s="27"/>
      <c r="C94" s="26"/>
      <c r="D94" s="26"/>
      <c r="E94" s="29"/>
      <c r="F94" s="25"/>
      <c r="G94" s="25"/>
      <c r="H94" s="25"/>
      <c r="I94" s="25"/>
    </row>
    <row r="95" customFormat="false" ht="18" hidden="false" customHeight="true" outlineLevel="0" collapsed="false">
      <c r="A95" s="25"/>
      <c r="B95" s="27"/>
      <c r="C95" s="26"/>
      <c r="D95" s="26"/>
      <c r="E95" s="29"/>
      <c r="F95" s="25"/>
      <c r="G95" s="25"/>
      <c r="H95" s="25"/>
      <c r="I95" s="25"/>
    </row>
    <row r="96" customFormat="false" ht="18" hidden="false" customHeight="true" outlineLevel="0" collapsed="false">
      <c r="A96" s="25"/>
      <c r="B96" s="27"/>
      <c r="C96" s="26"/>
      <c r="D96" s="26"/>
      <c r="E96" s="29"/>
      <c r="F96" s="25"/>
      <c r="G96" s="25"/>
      <c r="H96" s="25"/>
      <c r="I96" s="25"/>
    </row>
    <row r="97" customFormat="false" ht="18" hidden="false" customHeight="true" outlineLevel="0" collapsed="false">
      <c r="A97" s="25"/>
      <c r="B97" s="27"/>
      <c r="C97" s="26"/>
      <c r="D97" s="26"/>
      <c r="E97" s="29"/>
      <c r="F97" s="25"/>
      <c r="G97" s="25"/>
      <c r="H97" s="25"/>
      <c r="I97" s="25"/>
    </row>
    <row r="98" customFormat="false" ht="18" hidden="false" customHeight="true" outlineLevel="0" collapsed="false">
      <c r="A98" s="25"/>
      <c r="B98" s="27"/>
      <c r="C98" s="26"/>
      <c r="D98" s="26"/>
      <c r="E98" s="29"/>
      <c r="F98" s="25"/>
      <c r="G98" s="25"/>
      <c r="H98" s="25"/>
      <c r="I98" s="25"/>
    </row>
    <row r="99" customFormat="false" ht="18" hidden="false" customHeight="true" outlineLevel="0" collapsed="false">
      <c r="A99" s="25"/>
      <c r="B99" s="27"/>
      <c r="C99" s="26"/>
      <c r="D99" s="26"/>
      <c r="E99" s="29"/>
      <c r="F99" s="25"/>
      <c r="G99" s="25"/>
      <c r="H99" s="25"/>
      <c r="I99" s="25"/>
    </row>
    <row r="100" customFormat="false" ht="18" hidden="false" customHeight="true" outlineLevel="0" collapsed="false">
      <c r="A100" s="25"/>
      <c r="B100" s="27"/>
      <c r="C100" s="26"/>
      <c r="D100" s="26"/>
      <c r="E100" s="29"/>
      <c r="F100" s="25"/>
      <c r="G100" s="25"/>
      <c r="H100" s="25"/>
      <c r="I100" s="25"/>
    </row>
    <row r="101" customFormat="false" ht="18" hidden="false" customHeight="true" outlineLevel="0" collapsed="false">
      <c r="A101" s="25"/>
      <c r="B101" s="27"/>
      <c r="C101" s="26"/>
      <c r="D101" s="26"/>
      <c r="E101" s="29"/>
      <c r="F101" s="25"/>
      <c r="G101" s="25"/>
      <c r="H101" s="25"/>
      <c r="I101" s="25"/>
    </row>
    <row r="102" customFormat="false" ht="18" hidden="false" customHeight="true" outlineLevel="0" collapsed="false">
      <c r="A102" s="25"/>
      <c r="B102" s="27"/>
      <c r="C102" s="26"/>
      <c r="D102" s="26"/>
      <c r="E102" s="29"/>
      <c r="F102" s="25"/>
      <c r="G102" s="25"/>
      <c r="H102" s="25"/>
      <c r="I102" s="25"/>
    </row>
    <row r="103" customFormat="false" ht="18" hidden="false" customHeight="true" outlineLevel="0" collapsed="false">
      <c r="A103" s="25"/>
      <c r="B103" s="27"/>
      <c r="C103" s="26"/>
      <c r="D103" s="26"/>
      <c r="E103" s="29"/>
      <c r="F103" s="25"/>
      <c r="G103" s="25"/>
      <c r="H103" s="25"/>
      <c r="I103" s="25"/>
    </row>
    <row r="104" customFormat="false" ht="18" hidden="false" customHeight="true" outlineLevel="0" collapsed="false">
      <c r="A104" s="25"/>
      <c r="B104" s="27"/>
      <c r="C104" s="26"/>
      <c r="D104" s="26"/>
      <c r="E104" s="29"/>
      <c r="F104" s="25"/>
      <c r="G104" s="25"/>
      <c r="H104" s="25"/>
      <c r="I104" s="25"/>
    </row>
    <row r="105" customFormat="false" ht="18" hidden="false" customHeight="true" outlineLevel="0" collapsed="false">
      <c r="A105" s="25"/>
      <c r="B105" s="27"/>
      <c r="C105" s="26"/>
      <c r="D105" s="26"/>
      <c r="E105" s="29"/>
      <c r="F105" s="25"/>
      <c r="G105" s="25"/>
      <c r="H105" s="25"/>
      <c r="I105" s="25"/>
    </row>
    <row r="106" customFormat="false" ht="18" hidden="false" customHeight="true" outlineLevel="0" collapsed="false">
      <c r="A106" s="25"/>
      <c r="B106" s="27"/>
      <c r="C106" s="26"/>
      <c r="D106" s="26"/>
      <c r="E106" s="29"/>
      <c r="F106" s="25"/>
      <c r="G106" s="25"/>
      <c r="H106" s="25"/>
      <c r="I106" s="25"/>
    </row>
    <row r="107" customFormat="false" ht="18" hidden="false" customHeight="true" outlineLevel="0" collapsed="false">
      <c r="A107" s="25"/>
      <c r="B107" s="27"/>
      <c r="C107" s="26"/>
      <c r="D107" s="26"/>
      <c r="E107" s="29"/>
      <c r="F107" s="25"/>
      <c r="G107" s="25"/>
      <c r="H107" s="25"/>
      <c r="I107" s="25"/>
    </row>
    <row r="108" customFormat="false" ht="18" hidden="false" customHeight="true" outlineLevel="0" collapsed="false">
      <c r="A108" s="25"/>
      <c r="B108" s="27"/>
      <c r="C108" s="26"/>
      <c r="D108" s="26"/>
      <c r="E108" s="29"/>
      <c r="F108" s="25"/>
      <c r="G108" s="25"/>
      <c r="H108" s="25"/>
      <c r="I108" s="25"/>
    </row>
    <row r="109" customFormat="false" ht="18" hidden="false" customHeight="true" outlineLevel="0" collapsed="false">
      <c r="A109" s="25"/>
      <c r="B109" s="27"/>
      <c r="C109" s="26"/>
      <c r="D109" s="26"/>
      <c r="E109" s="29"/>
      <c r="F109" s="25"/>
      <c r="G109" s="25"/>
      <c r="H109" s="25"/>
      <c r="I109" s="25"/>
    </row>
    <row r="110" customFormat="false" ht="18" hidden="false" customHeight="true" outlineLevel="0" collapsed="false">
      <c r="A110" s="25"/>
      <c r="B110" s="27"/>
      <c r="C110" s="26"/>
      <c r="D110" s="26"/>
      <c r="E110" s="29"/>
      <c r="F110" s="25"/>
      <c r="G110" s="25"/>
      <c r="H110" s="25"/>
      <c r="I110" s="25"/>
    </row>
    <row r="111" customFormat="false" ht="18" hidden="false" customHeight="true" outlineLevel="0" collapsed="false">
      <c r="A111" s="25"/>
      <c r="B111" s="27"/>
      <c r="C111" s="26"/>
      <c r="D111" s="26"/>
      <c r="E111" s="29"/>
      <c r="F111" s="25"/>
      <c r="G111" s="25"/>
      <c r="H111" s="25"/>
      <c r="I111" s="25"/>
    </row>
    <row r="112" customFormat="false" ht="18" hidden="false" customHeight="true" outlineLevel="0" collapsed="false">
      <c r="A112" s="25"/>
      <c r="B112" s="27"/>
      <c r="C112" s="26"/>
      <c r="D112" s="26"/>
      <c r="E112" s="29"/>
      <c r="F112" s="25"/>
      <c r="G112" s="25"/>
      <c r="H112" s="25"/>
      <c r="I112" s="25"/>
    </row>
    <row r="113" customFormat="false" ht="18" hidden="false" customHeight="true" outlineLevel="0" collapsed="false">
      <c r="A113" s="25"/>
      <c r="B113" s="27"/>
      <c r="C113" s="26"/>
      <c r="D113" s="26"/>
      <c r="E113" s="29"/>
      <c r="F113" s="25"/>
      <c r="G113" s="25"/>
      <c r="H113" s="25"/>
      <c r="I113" s="25"/>
    </row>
    <row r="114" customFormat="false" ht="18" hidden="false" customHeight="true" outlineLevel="0" collapsed="false">
      <c r="A114" s="25"/>
      <c r="B114" s="27"/>
      <c r="C114" s="26"/>
      <c r="D114" s="26"/>
      <c r="E114" s="29"/>
      <c r="F114" s="25"/>
      <c r="G114" s="25"/>
      <c r="H114" s="25"/>
      <c r="I114" s="25"/>
    </row>
    <row r="115" customFormat="false" ht="18" hidden="false" customHeight="true" outlineLevel="0" collapsed="false">
      <c r="A115" s="25"/>
      <c r="B115" s="27"/>
      <c r="C115" s="26"/>
      <c r="D115" s="26"/>
      <c r="E115" s="29"/>
      <c r="F115" s="25"/>
      <c r="G115" s="25"/>
      <c r="H115" s="25"/>
      <c r="I115" s="25"/>
    </row>
    <row r="116" customFormat="false" ht="18" hidden="false" customHeight="true" outlineLevel="0" collapsed="false">
      <c r="A116" s="25"/>
      <c r="B116" s="27"/>
      <c r="C116" s="26"/>
      <c r="D116" s="26"/>
      <c r="E116" s="29"/>
      <c r="F116" s="25"/>
      <c r="G116" s="25"/>
      <c r="H116" s="25"/>
      <c r="I116" s="25"/>
    </row>
    <row r="117" customFormat="false" ht="18" hidden="false" customHeight="true" outlineLevel="0" collapsed="false">
      <c r="A117" s="25"/>
      <c r="B117" s="27"/>
      <c r="C117" s="26"/>
      <c r="D117" s="26"/>
      <c r="E117" s="29"/>
      <c r="F117" s="25"/>
      <c r="G117" s="25"/>
      <c r="H117" s="25"/>
      <c r="I117" s="25"/>
    </row>
    <row r="118" customFormat="false" ht="18" hidden="false" customHeight="true" outlineLevel="0" collapsed="false">
      <c r="A118" s="25"/>
      <c r="B118" s="27"/>
      <c r="C118" s="26"/>
      <c r="D118" s="26"/>
      <c r="E118" s="29"/>
      <c r="F118" s="25"/>
      <c r="G118" s="25"/>
      <c r="H118" s="25"/>
      <c r="I118" s="25"/>
    </row>
    <row r="119" customFormat="false" ht="18" hidden="false" customHeight="true" outlineLevel="0" collapsed="false">
      <c r="A119" s="25"/>
      <c r="B119" s="27"/>
      <c r="C119" s="26"/>
      <c r="D119" s="26"/>
      <c r="E119" s="29"/>
      <c r="F119" s="25"/>
      <c r="G119" s="25"/>
      <c r="H119" s="25"/>
      <c r="I119" s="25"/>
    </row>
    <row r="120" customFormat="false" ht="18" hidden="false" customHeight="true" outlineLevel="0" collapsed="false">
      <c r="A120" s="25"/>
      <c r="B120" s="27"/>
      <c r="C120" s="26"/>
      <c r="D120" s="26"/>
      <c r="E120" s="29"/>
      <c r="F120" s="25"/>
      <c r="G120" s="25"/>
      <c r="H120" s="25"/>
      <c r="I120" s="25"/>
    </row>
    <row r="121" customFormat="false" ht="18" hidden="false" customHeight="true" outlineLevel="0" collapsed="false">
      <c r="A121" s="25"/>
      <c r="B121" s="27"/>
      <c r="C121" s="26"/>
      <c r="D121" s="26"/>
      <c r="E121" s="29"/>
      <c r="F121" s="25"/>
      <c r="G121" s="25"/>
      <c r="H121" s="25"/>
      <c r="I121" s="25"/>
    </row>
    <row r="122" customFormat="false" ht="18" hidden="false" customHeight="true" outlineLevel="0" collapsed="false">
      <c r="A122" s="25"/>
      <c r="B122" s="27"/>
      <c r="C122" s="26"/>
      <c r="D122" s="26"/>
      <c r="E122" s="29"/>
      <c r="F122" s="25"/>
      <c r="G122" s="25"/>
      <c r="H122" s="25"/>
      <c r="I122" s="25"/>
    </row>
    <row r="123" customFormat="false" ht="18" hidden="false" customHeight="true" outlineLevel="0" collapsed="false">
      <c r="A123" s="25"/>
      <c r="B123" s="27"/>
      <c r="C123" s="26"/>
      <c r="D123" s="26"/>
      <c r="E123" s="29"/>
      <c r="F123" s="25"/>
      <c r="G123" s="25"/>
      <c r="H123" s="25"/>
      <c r="I123" s="25"/>
    </row>
    <row r="124" customFormat="false" ht="18" hidden="false" customHeight="true" outlineLevel="0" collapsed="false">
      <c r="A124" s="25"/>
      <c r="B124" s="27"/>
      <c r="C124" s="26"/>
      <c r="D124" s="26"/>
      <c r="E124" s="29"/>
      <c r="F124" s="25"/>
      <c r="G124" s="25"/>
      <c r="H124" s="25"/>
      <c r="I124" s="25"/>
    </row>
    <row r="125" customFormat="false" ht="18" hidden="false" customHeight="true" outlineLevel="0" collapsed="false">
      <c r="A125" s="25"/>
      <c r="B125" s="27"/>
      <c r="C125" s="26"/>
      <c r="D125" s="26"/>
      <c r="E125" s="29"/>
      <c r="F125" s="25"/>
      <c r="G125" s="25"/>
      <c r="H125" s="25"/>
      <c r="I125" s="25"/>
    </row>
    <row r="126" customFormat="false" ht="18" hidden="false" customHeight="true" outlineLevel="0" collapsed="false">
      <c r="A126" s="25"/>
      <c r="B126" s="27"/>
      <c r="C126" s="26"/>
      <c r="D126" s="26"/>
      <c r="E126" s="29"/>
      <c r="F126" s="25"/>
      <c r="G126" s="25"/>
      <c r="H126" s="25"/>
      <c r="I126" s="25"/>
    </row>
    <row r="127" customFormat="false" ht="18" hidden="false" customHeight="true" outlineLevel="0" collapsed="false">
      <c r="A127" s="25"/>
      <c r="B127" s="27"/>
      <c r="C127" s="26"/>
      <c r="D127" s="26"/>
      <c r="E127" s="29"/>
      <c r="F127" s="25"/>
      <c r="G127" s="25"/>
      <c r="H127" s="25"/>
      <c r="I127" s="25"/>
    </row>
    <row r="128" customFormat="false" ht="18" hidden="false" customHeight="true" outlineLevel="0" collapsed="false">
      <c r="A128" s="25"/>
      <c r="B128" s="27"/>
      <c r="C128" s="26"/>
      <c r="D128" s="26"/>
      <c r="E128" s="29"/>
      <c r="F128" s="25"/>
      <c r="G128" s="25"/>
      <c r="H128" s="25"/>
      <c r="I128" s="25"/>
    </row>
    <row r="129" customFormat="false" ht="18" hidden="false" customHeight="true" outlineLevel="0" collapsed="false">
      <c r="A129" s="25"/>
      <c r="B129" s="27"/>
      <c r="C129" s="26"/>
      <c r="D129" s="26"/>
      <c r="E129" s="29"/>
      <c r="F129" s="25"/>
      <c r="G129" s="25"/>
      <c r="H129" s="25"/>
      <c r="I129" s="25"/>
    </row>
    <row r="130" customFormat="false" ht="18" hidden="false" customHeight="true" outlineLevel="0" collapsed="false">
      <c r="A130" s="25"/>
      <c r="B130" s="27"/>
      <c r="C130" s="26"/>
      <c r="D130" s="26"/>
      <c r="E130" s="29"/>
      <c r="F130" s="25"/>
      <c r="G130" s="25"/>
      <c r="H130" s="25"/>
      <c r="I130" s="25"/>
    </row>
    <row r="131" customFormat="false" ht="18" hidden="false" customHeight="true" outlineLevel="0" collapsed="false">
      <c r="A131" s="25"/>
      <c r="B131" s="27"/>
      <c r="C131" s="26"/>
      <c r="D131" s="26"/>
      <c r="E131" s="29"/>
      <c r="F131" s="25"/>
      <c r="G131" s="25"/>
      <c r="H131" s="25"/>
      <c r="I131" s="25"/>
    </row>
    <row r="132" customFormat="false" ht="18" hidden="false" customHeight="true" outlineLevel="0" collapsed="false">
      <c r="A132" s="25"/>
      <c r="B132" s="27"/>
      <c r="C132" s="26"/>
      <c r="D132" s="26"/>
      <c r="E132" s="29"/>
      <c r="F132" s="25"/>
      <c r="G132" s="25"/>
      <c r="H132" s="25"/>
      <c r="I132" s="25"/>
    </row>
    <row r="133" customFormat="false" ht="18" hidden="false" customHeight="true" outlineLevel="0" collapsed="false">
      <c r="A133" s="25"/>
      <c r="B133" s="27"/>
      <c r="C133" s="26"/>
      <c r="D133" s="26"/>
      <c r="E133" s="29"/>
      <c r="F133" s="25"/>
      <c r="G133" s="25"/>
      <c r="H133" s="25"/>
      <c r="I133" s="25"/>
    </row>
    <row r="134" customFormat="false" ht="18" hidden="false" customHeight="true" outlineLevel="0" collapsed="false">
      <c r="A134" s="25"/>
      <c r="B134" s="27"/>
      <c r="C134" s="26"/>
      <c r="D134" s="26"/>
      <c r="E134" s="29"/>
      <c r="F134" s="25"/>
      <c r="G134" s="25"/>
      <c r="H134" s="25"/>
      <c r="I134" s="25"/>
    </row>
    <row r="135" customFormat="false" ht="18" hidden="false" customHeight="true" outlineLevel="0" collapsed="false">
      <c r="A135" s="25"/>
      <c r="B135" s="27"/>
      <c r="C135" s="26"/>
      <c r="D135" s="26"/>
      <c r="E135" s="29"/>
      <c r="F135" s="25"/>
      <c r="G135" s="25"/>
      <c r="H135" s="25"/>
      <c r="I135" s="25"/>
    </row>
    <row r="136" customFormat="false" ht="18" hidden="false" customHeight="true" outlineLevel="0" collapsed="false">
      <c r="A136" s="25"/>
      <c r="B136" s="27"/>
      <c r="C136" s="26"/>
      <c r="D136" s="26"/>
      <c r="E136" s="29"/>
      <c r="F136" s="25"/>
      <c r="G136" s="25"/>
      <c r="H136" s="25"/>
      <c r="I136" s="25"/>
    </row>
    <row r="137" customFormat="false" ht="18" hidden="false" customHeight="true" outlineLevel="0" collapsed="false">
      <c r="A137" s="25"/>
      <c r="B137" s="27"/>
      <c r="C137" s="26"/>
      <c r="D137" s="26"/>
      <c r="E137" s="29"/>
      <c r="F137" s="25"/>
      <c r="G137" s="25"/>
      <c r="H137" s="25"/>
      <c r="I137" s="25"/>
    </row>
    <row r="138" customFormat="false" ht="18" hidden="false" customHeight="true" outlineLevel="0" collapsed="false">
      <c r="A138" s="25"/>
      <c r="B138" s="27"/>
      <c r="C138" s="26"/>
      <c r="D138" s="26"/>
      <c r="E138" s="29"/>
      <c r="F138" s="25"/>
      <c r="G138" s="25"/>
      <c r="H138" s="25"/>
      <c r="I138" s="25"/>
    </row>
    <row r="139" customFormat="false" ht="18" hidden="false" customHeight="true" outlineLevel="0" collapsed="false">
      <c r="A139" s="25"/>
      <c r="B139" s="27"/>
      <c r="C139" s="26"/>
      <c r="D139" s="26"/>
      <c r="E139" s="29"/>
      <c r="F139" s="25"/>
      <c r="G139" s="25"/>
      <c r="H139" s="25"/>
      <c r="I139" s="25"/>
    </row>
    <row r="140" customFormat="false" ht="18" hidden="false" customHeight="true" outlineLevel="0" collapsed="false">
      <c r="A140" s="25"/>
      <c r="B140" s="27"/>
      <c r="C140" s="26"/>
      <c r="D140" s="26"/>
      <c r="E140" s="29"/>
      <c r="F140" s="25"/>
      <c r="G140" s="25"/>
      <c r="H140" s="25"/>
      <c r="I140" s="25"/>
    </row>
    <row r="141" customFormat="false" ht="18" hidden="false" customHeight="true" outlineLevel="0" collapsed="false">
      <c r="A141" s="25"/>
      <c r="B141" s="27"/>
      <c r="C141" s="26"/>
      <c r="D141" s="26"/>
      <c r="E141" s="29"/>
      <c r="F141" s="25"/>
      <c r="G141" s="25"/>
      <c r="H141" s="25"/>
      <c r="I141" s="25"/>
    </row>
    <row r="142" customFormat="false" ht="18" hidden="false" customHeight="true" outlineLevel="0" collapsed="false">
      <c r="A142" s="25"/>
      <c r="B142" s="27"/>
      <c r="C142" s="26"/>
      <c r="D142" s="26"/>
      <c r="E142" s="29"/>
      <c r="F142" s="25"/>
      <c r="G142" s="25"/>
      <c r="H142" s="25"/>
      <c r="I142" s="25"/>
    </row>
    <row r="143" customFormat="false" ht="18" hidden="false" customHeight="true" outlineLevel="0" collapsed="false">
      <c r="A143" s="25"/>
      <c r="B143" s="27"/>
      <c r="C143" s="26"/>
      <c r="D143" s="26"/>
      <c r="E143" s="29"/>
      <c r="F143" s="25"/>
      <c r="G143" s="25"/>
      <c r="H143" s="25"/>
      <c r="I143" s="25"/>
    </row>
    <row r="144" customFormat="false" ht="18" hidden="false" customHeight="true" outlineLevel="0" collapsed="false">
      <c r="A144" s="25"/>
      <c r="B144" s="27"/>
      <c r="C144" s="26"/>
      <c r="D144" s="26"/>
      <c r="E144" s="29"/>
      <c r="F144" s="25"/>
      <c r="G144" s="25"/>
      <c r="H144" s="25"/>
      <c r="I144" s="25"/>
    </row>
    <row r="145" customFormat="false" ht="18" hidden="false" customHeight="true" outlineLevel="0" collapsed="false">
      <c r="A145" s="25"/>
      <c r="B145" s="27"/>
      <c r="C145" s="26"/>
      <c r="D145" s="26"/>
      <c r="E145" s="29"/>
      <c r="F145" s="25"/>
      <c r="G145" s="25"/>
      <c r="H145" s="25"/>
      <c r="I145" s="25"/>
    </row>
    <row r="146" customFormat="false" ht="18" hidden="false" customHeight="true" outlineLevel="0" collapsed="false">
      <c r="A146" s="25"/>
      <c r="B146" s="27"/>
      <c r="C146" s="26"/>
      <c r="D146" s="26"/>
      <c r="E146" s="29"/>
      <c r="F146" s="25"/>
      <c r="G146" s="25"/>
      <c r="H146" s="25"/>
      <c r="I146" s="25"/>
    </row>
    <row r="147" customFormat="false" ht="18" hidden="false" customHeight="true" outlineLevel="0" collapsed="false">
      <c r="A147" s="25"/>
      <c r="B147" s="27"/>
      <c r="C147" s="26"/>
      <c r="D147" s="26"/>
      <c r="E147" s="29"/>
      <c r="F147" s="25"/>
      <c r="G147" s="25"/>
      <c r="H147" s="25"/>
      <c r="I147" s="25"/>
    </row>
    <row r="148" customFormat="false" ht="18" hidden="false" customHeight="true" outlineLevel="0" collapsed="false">
      <c r="A148" s="25"/>
      <c r="B148" s="27"/>
      <c r="C148" s="26"/>
      <c r="D148" s="26"/>
      <c r="E148" s="29"/>
      <c r="F148" s="25"/>
      <c r="G148" s="25"/>
      <c r="H148" s="25"/>
      <c r="I148" s="25"/>
    </row>
    <row r="149" customFormat="false" ht="18" hidden="false" customHeight="true" outlineLevel="0" collapsed="false">
      <c r="A149" s="25"/>
      <c r="B149" s="27"/>
      <c r="C149" s="26"/>
      <c r="D149" s="26"/>
      <c r="E149" s="29"/>
      <c r="F149" s="25"/>
      <c r="G149" s="25"/>
      <c r="H149" s="25"/>
      <c r="I149" s="25"/>
    </row>
    <row r="150" customFormat="false" ht="18" hidden="false" customHeight="true" outlineLevel="0" collapsed="false">
      <c r="A150" s="25"/>
      <c r="B150" s="27"/>
      <c r="C150" s="26"/>
      <c r="D150" s="26"/>
      <c r="E150" s="29"/>
      <c r="F150" s="25"/>
      <c r="G150" s="25"/>
      <c r="H150" s="25"/>
      <c r="I150" s="25"/>
    </row>
    <row r="151" customFormat="false" ht="18" hidden="false" customHeight="true" outlineLevel="0" collapsed="false">
      <c r="A151" s="25"/>
      <c r="B151" s="27"/>
      <c r="C151" s="26"/>
      <c r="D151" s="26"/>
      <c r="E151" s="29"/>
      <c r="F151" s="25"/>
      <c r="G151" s="25"/>
      <c r="H151" s="25"/>
      <c r="I151" s="25"/>
    </row>
    <row r="152" customFormat="false" ht="18" hidden="false" customHeight="true" outlineLevel="0" collapsed="false">
      <c r="A152" s="25"/>
      <c r="B152" s="27"/>
      <c r="C152" s="26"/>
      <c r="D152" s="26"/>
      <c r="E152" s="29"/>
      <c r="F152" s="25"/>
      <c r="G152" s="25"/>
      <c r="H152" s="25"/>
      <c r="I152" s="25"/>
    </row>
    <row r="153" customFormat="false" ht="18" hidden="false" customHeight="true" outlineLevel="0" collapsed="false">
      <c r="A153" s="25"/>
      <c r="B153" s="27"/>
      <c r="C153" s="26"/>
      <c r="D153" s="26"/>
      <c r="E153" s="29"/>
      <c r="F153" s="25"/>
      <c r="G153" s="25"/>
      <c r="H153" s="25"/>
      <c r="I153" s="25"/>
    </row>
    <row r="154" customFormat="false" ht="18" hidden="false" customHeight="true" outlineLevel="0" collapsed="false">
      <c r="A154" s="25"/>
      <c r="B154" s="27"/>
      <c r="C154" s="26"/>
      <c r="D154" s="26"/>
      <c r="E154" s="29"/>
      <c r="F154" s="25"/>
      <c r="G154" s="25"/>
      <c r="H154" s="25"/>
      <c r="I154" s="25"/>
    </row>
    <row r="155" customFormat="false" ht="18" hidden="false" customHeight="true" outlineLevel="0" collapsed="false">
      <c r="A155" s="25"/>
      <c r="B155" s="27"/>
      <c r="C155" s="26"/>
      <c r="D155" s="26"/>
      <c r="E155" s="29"/>
      <c r="F155" s="25"/>
      <c r="G155" s="25"/>
      <c r="H155" s="25"/>
      <c r="I155" s="25"/>
    </row>
    <row r="156" customFormat="false" ht="18" hidden="false" customHeight="true" outlineLevel="0" collapsed="false">
      <c r="A156" s="25"/>
      <c r="B156" s="27"/>
      <c r="C156" s="26"/>
      <c r="D156" s="26"/>
      <c r="E156" s="29"/>
      <c r="F156" s="25"/>
      <c r="G156" s="25"/>
      <c r="H156" s="25"/>
      <c r="I156" s="25"/>
    </row>
    <row r="157" customFormat="false" ht="18" hidden="false" customHeight="true" outlineLevel="0" collapsed="false">
      <c r="A157" s="25"/>
      <c r="B157" s="27"/>
      <c r="C157" s="26"/>
      <c r="D157" s="26"/>
      <c r="E157" s="29"/>
      <c r="F157" s="25"/>
      <c r="G157" s="25"/>
      <c r="H157" s="25"/>
      <c r="I157" s="25"/>
    </row>
    <row r="158" customFormat="false" ht="18" hidden="false" customHeight="true" outlineLevel="0" collapsed="false">
      <c r="A158" s="25"/>
      <c r="B158" s="27"/>
      <c r="C158" s="26"/>
      <c r="D158" s="26"/>
      <c r="E158" s="29"/>
      <c r="F158" s="25"/>
      <c r="G158" s="25"/>
      <c r="H158" s="25"/>
      <c r="I158" s="25"/>
    </row>
    <row r="159" customFormat="false" ht="18" hidden="false" customHeight="true" outlineLevel="0" collapsed="false">
      <c r="A159" s="25"/>
      <c r="B159" s="27"/>
      <c r="C159" s="26"/>
      <c r="D159" s="26"/>
      <c r="E159" s="29"/>
      <c r="F159" s="25"/>
      <c r="G159" s="25"/>
      <c r="H159" s="25"/>
      <c r="I159" s="25"/>
    </row>
    <row r="160" customFormat="false" ht="18" hidden="false" customHeight="true" outlineLevel="0" collapsed="false">
      <c r="A160" s="25"/>
      <c r="B160" s="27"/>
      <c r="C160" s="26"/>
      <c r="D160" s="26"/>
      <c r="E160" s="29"/>
      <c r="F160" s="25"/>
      <c r="G160" s="25"/>
      <c r="H160" s="25"/>
      <c r="I160" s="25"/>
    </row>
    <row r="161" customFormat="false" ht="18" hidden="false" customHeight="true" outlineLevel="0" collapsed="false">
      <c r="A161" s="25"/>
      <c r="B161" s="27"/>
      <c r="C161" s="26"/>
      <c r="D161" s="26"/>
      <c r="E161" s="29"/>
      <c r="F161" s="25"/>
      <c r="G161" s="25"/>
      <c r="H161" s="25"/>
      <c r="I161" s="25"/>
    </row>
    <row r="162" customFormat="false" ht="18" hidden="false" customHeight="true" outlineLevel="0" collapsed="false">
      <c r="A162" s="25"/>
      <c r="B162" s="27"/>
      <c r="C162" s="26"/>
      <c r="D162" s="26"/>
      <c r="E162" s="29"/>
      <c r="F162" s="25"/>
      <c r="G162" s="25"/>
      <c r="H162" s="25"/>
      <c r="I162" s="25"/>
    </row>
    <row r="163" customFormat="false" ht="18" hidden="false" customHeight="true" outlineLevel="0" collapsed="false">
      <c r="A163" s="25"/>
      <c r="B163" s="27"/>
      <c r="C163" s="26"/>
      <c r="D163" s="26"/>
      <c r="E163" s="29"/>
      <c r="F163" s="25"/>
      <c r="G163" s="25"/>
      <c r="H163" s="25"/>
      <c r="I163" s="25"/>
    </row>
    <row r="164" customFormat="false" ht="18" hidden="false" customHeight="true" outlineLevel="0" collapsed="false">
      <c r="A164" s="25"/>
      <c r="B164" s="27"/>
      <c r="C164" s="26"/>
      <c r="D164" s="26"/>
      <c r="E164" s="29"/>
      <c r="F164" s="25"/>
      <c r="G164" s="25"/>
      <c r="H164" s="25"/>
      <c r="I164" s="25"/>
    </row>
    <row r="165" customFormat="false" ht="18" hidden="false" customHeight="true" outlineLevel="0" collapsed="false">
      <c r="A165" s="25"/>
      <c r="B165" s="27"/>
      <c r="C165" s="26"/>
      <c r="D165" s="26"/>
      <c r="E165" s="29"/>
      <c r="F165" s="25"/>
      <c r="G165" s="25"/>
      <c r="H165" s="25"/>
      <c r="I165" s="25"/>
    </row>
    <row r="166" customFormat="false" ht="18" hidden="false" customHeight="true" outlineLevel="0" collapsed="false">
      <c r="A166" s="25"/>
      <c r="B166" s="27"/>
      <c r="C166" s="26"/>
      <c r="D166" s="26"/>
      <c r="E166" s="29"/>
      <c r="F166" s="25"/>
      <c r="G166" s="25"/>
      <c r="H166" s="25"/>
      <c r="I166" s="25"/>
    </row>
    <row r="167" customFormat="false" ht="18" hidden="false" customHeight="true" outlineLevel="0" collapsed="false">
      <c r="A167" s="25"/>
      <c r="B167" s="27"/>
      <c r="C167" s="26"/>
      <c r="D167" s="26"/>
      <c r="E167" s="29"/>
      <c r="F167" s="25"/>
      <c r="G167" s="25"/>
      <c r="H167" s="25"/>
      <c r="I167" s="25"/>
    </row>
    <row r="168" customFormat="false" ht="18" hidden="false" customHeight="true" outlineLevel="0" collapsed="false">
      <c r="A168" s="25"/>
      <c r="B168" s="27"/>
      <c r="C168" s="26"/>
      <c r="D168" s="26"/>
      <c r="E168" s="29"/>
      <c r="F168" s="25"/>
      <c r="G168" s="25"/>
      <c r="H168" s="25"/>
      <c r="I168" s="25"/>
    </row>
    <row r="169" customFormat="false" ht="18" hidden="false" customHeight="true" outlineLevel="0" collapsed="false">
      <c r="A169" s="25"/>
      <c r="B169" s="27"/>
      <c r="C169" s="26"/>
      <c r="D169" s="26"/>
      <c r="E169" s="29"/>
      <c r="F169" s="25"/>
      <c r="G169" s="25"/>
      <c r="H169" s="25"/>
      <c r="I169" s="25"/>
    </row>
    <row r="170" customFormat="false" ht="18" hidden="false" customHeight="true" outlineLevel="0" collapsed="false">
      <c r="A170" s="25"/>
      <c r="B170" s="27"/>
      <c r="C170" s="26"/>
      <c r="D170" s="26"/>
      <c r="E170" s="29"/>
      <c r="F170" s="25"/>
      <c r="G170" s="25"/>
      <c r="H170" s="25"/>
      <c r="I170" s="25"/>
    </row>
    <row r="171" customFormat="false" ht="18" hidden="false" customHeight="true" outlineLevel="0" collapsed="false">
      <c r="A171" s="25"/>
      <c r="B171" s="27"/>
      <c r="C171" s="26"/>
      <c r="D171" s="26"/>
      <c r="E171" s="29"/>
      <c r="F171" s="25"/>
      <c r="G171" s="25"/>
      <c r="H171" s="25"/>
      <c r="I171" s="25"/>
    </row>
    <row r="172" customFormat="false" ht="18" hidden="false" customHeight="true" outlineLevel="0" collapsed="false">
      <c r="A172" s="25"/>
      <c r="B172" s="27"/>
      <c r="C172" s="26"/>
      <c r="D172" s="26"/>
      <c r="E172" s="29"/>
      <c r="F172" s="25"/>
      <c r="G172" s="25"/>
      <c r="H172" s="25"/>
      <c r="I172" s="25"/>
    </row>
    <row r="173" customFormat="false" ht="18" hidden="false" customHeight="true" outlineLevel="0" collapsed="false">
      <c r="A173" s="25"/>
      <c r="B173" s="27"/>
      <c r="C173" s="26"/>
      <c r="D173" s="26"/>
      <c r="E173" s="29"/>
      <c r="F173" s="25"/>
      <c r="G173" s="25"/>
      <c r="H173" s="25"/>
      <c r="I173" s="25"/>
    </row>
    <row r="174" customFormat="false" ht="18" hidden="false" customHeight="true" outlineLevel="0" collapsed="false">
      <c r="A174" s="25"/>
      <c r="B174" s="27"/>
      <c r="C174" s="26"/>
      <c r="D174" s="26"/>
      <c r="E174" s="29"/>
      <c r="F174" s="25"/>
      <c r="G174" s="25"/>
      <c r="H174" s="25"/>
      <c r="I174" s="25"/>
    </row>
    <row r="175" customFormat="false" ht="18" hidden="false" customHeight="true" outlineLevel="0" collapsed="false">
      <c r="A175" s="25"/>
      <c r="B175" s="27"/>
      <c r="C175" s="26"/>
      <c r="D175" s="26"/>
      <c r="E175" s="29"/>
      <c r="F175" s="25"/>
      <c r="G175" s="25"/>
      <c r="H175" s="25"/>
      <c r="I175" s="25"/>
    </row>
    <row r="176" customFormat="false" ht="18" hidden="false" customHeight="true" outlineLevel="0" collapsed="false">
      <c r="A176" s="25"/>
      <c r="B176" s="27"/>
      <c r="C176" s="26"/>
      <c r="D176" s="26"/>
      <c r="E176" s="29"/>
      <c r="F176" s="25"/>
      <c r="G176" s="25"/>
      <c r="H176" s="25"/>
      <c r="I176" s="25"/>
    </row>
    <row r="177" customFormat="false" ht="18" hidden="false" customHeight="true" outlineLevel="0" collapsed="false">
      <c r="A177" s="25"/>
      <c r="B177" s="27"/>
      <c r="C177" s="26"/>
      <c r="D177" s="26"/>
      <c r="E177" s="29"/>
      <c r="F177" s="25"/>
      <c r="G177" s="25"/>
      <c r="H177" s="25"/>
      <c r="I177" s="25"/>
    </row>
    <row r="178" customFormat="false" ht="18" hidden="false" customHeight="true" outlineLevel="0" collapsed="false">
      <c r="A178" s="25"/>
      <c r="B178" s="27"/>
      <c r="C178" s="26"/>
      <c r="D178" s="26"/>
      <c r="E178" s="29"/>
      <c r="F178" s="25"/>
      <c r="G178" s="25"/>
      <c r="H178" s="25"/>
      <c r="I178" s="25"/>
    </row>
    <row r="179" customFormat="false" ht="18" hidden="false" customHeight="true" outlineLevel="0" collapsed="false">
      <c r="A179" s="25"/>
      <c r="B179" s="27"/>
      <c r="C179" s="26"/>
      <c r="D179" s="26"/>
      <c r="E179" s="29"/>
      <c r="F179" s="25"/>
      <c r="G179" s="25"/>
      <c r="H179" s="25"/>
      <c r="I179" s="25"/>
    </row>
    <row r="180" customFormat="false" ht="18" hidden="false" customHeight="true" outlineLevel="0" collapsed="false">
      <c r="A180" s="25"/>
      <c r="B180" s="27"/>
      <c r="C180" s="26"/>
      <c r="D180" s="26"/>
      <c r="E180" s="29"/>
      <c r="F180" s="25"/>
      <c r="G180" s="25"/>
      <c r="H180" s="25"/>
      <c r="I180" s="25"/>
    </row>
    <row r="181" customFormat="false" ht="18" hidden="false" customHeight="true" outlineLevel="0" collapsed="false">
      <c r="A181" s="25"/>
      <c r="B181" s="27"/>
      <c r="C181" s="26"/>
      <c r="D181" s="26"/>
      <c r="E181" s="29"/>
      <c r="F181" s="25"/>
      <c r="G181" s="25"/>
      <c r="H181" s="25"/>
      <c r="I181" s="25"/>
    </row>
    <row r="182" customFormat="false" ht="18" hidden="false" customHeight="true" outlineLevel="0" collapsed="false">
      <c r="A182" s="25"/>
      <c r="B182" s="27"/>
      <c r="C182" s="26"/>
      <c r="D182" s="26"/>
      <c r="E182" s="29"/>
      <c r="F182" s="25"/>
      <c r="G182" s="25"/>
      <c r="H182" s="25"/>
      <c r="I182" s="25"/>
    </row>
    <row r="183" customFormat="false" ht="18" hidden="false" customHeight="true" outlineLevel="0" collapsed="false">
      <c r="A183" s="25"/>
      <c r="B183" s="27"/>
      <c r="C183" s="26"/>
      <c r="D183" s="26"/>
      <c r="E183" s="29"/>
      <c r="F183" s="25"/>
      <c r="G183" s="25"/>
      <c r="H183" s="25"/>
      <c r="I183" s="25"/>
    </row>
    <row r="184" customFormat="false" ht="18" hidden="false" customHeight="true" outlineLevel="0" collapsed="false">
      <c r="A184" s="25"/>
      <c r="B184" s="27"/>
      <c r="C184" s="26"/>
      <c r="D184" s="26"/>
      <c r="E184" s="29"/>
      <c r="F184" s="25"/>
      <c r="G184" s="25"/>
      <c r="H184" s="25"/>
      <c r="I184" s="25"/>
    </row>
    <row r="185" customFormat="false" ht="18" hidden="false" customHeight="true" outlineLevel="0" collapsed="false">
      <c r="A185" s="25"/>
      <c r="B185" s="27"/>
      <c r="C185" s="26"/>
      <c r="D185" s="26"/>
      <c r="E185" s="29"/>
      <c r="F185" s="25"/>
      <c r="G185" s="25"/>
      <c r="H185" s="25"/>
      <c r="I185" s="25"/>
    </row>
    <row r="186" customFormat="false" ht="18" hidden="false" customHeight="true" outlineLevel="0" collapsed="false">
      <c r="A186" s="25"/>
      <c r="B186" s="27"/>
      <c r="C186" s="26"/>
      <c r="D186" s="26"/>
      <c r="E186" s="29"/>
      <c r="F186" s="25"/>
      <c r="G186" s="25"/>
      <c r="H186" s="25"/>
      <c r="I186" s="25"/>
    </row>
    <row r="187" customFormat="false" ht="18" hidden="false" customHeight="true" outlineLevel="0" collapsed="false">
      <c r="A187" s="25"/>
      <c r="B187" s="27"/>
      <c r="C187" s="26"/>
      <c r="D187" s="26"/>
      <c r="E187" s="29"/>
      <c r="F187" s="25"/>
      <c r="G187" s="25"/>
      <c r="H187" s="25"/>
      <c r="I187" s="25"/>
    </row>
    <row r="188" customFormat="false" ht="18" hidden="false" customHeight="true" outlineLevel="0" collapsed="false">
      <c r="A188" s="25"/>
      <c r="B188" s="27"/>
      <c r="C188" s="26"/>
      <c r="D188" s="26"/>
      <c r="E188" s="29"/>
      <c r="F188" s="25"/>
      <c r="G188" s="25"/>
      <c r="H188" s="25"/>
      <c r="I188" s="25"/>
    </row>
    <row r="189" customFormat="false" ht="18" hidden="false" customHeight="true" outlineLevel="0" collapsed="false">
      <c r="A189" s="25"/>
      <c r="B189" s="27"/>
      <c r="C189" s="26"/>
      <c r="D189" s="26"/>
      <c r="E189" s="29"/>
      <c r="F189" s="25"/>
      <c r="G189" s="25"/>
      <c r="H189" s="25"/>
      <c r="I189" s="25"/>
    </row>
    <row r="190" customFormat="false" ht="18" hidden="false" customHeight="true" outlineLevel="0" collapsed="false">
      <c r="A190" s="25"/>
      <c r="B190" s="27"/>
      <c r="C190" s="26"/>
      <c r="D190" s="26"/>
      <c r="E190" s="29"/>
      <c r="F190" s="25"/>
      <c r="G190" s="25"/>
      <c r="H190" s="25"/>
      <c r="I190" s="25"/>
    </row>
    <row r="191" customFormat="false" ht="18" hidden="false" customHeight="true" outlineLevel="0" collapsed="false">
      <c r="A191" s="25"/>
      <c r="B191" s="27"/>
      <c r="C191" s="26"/>
      <c r="D191" s="26"/>
      <c r="E191" s="29"/>
      <c r="F191" s="25"/>
      <c r="G191" s="25"/>
      <c r="H191" s="25"/>
      <c r="I191" s="25"/>
    </row>
    <row r="192" customFormat="false" ht="18" hidden="false" customHeight="true" outlineLevel="0" collapsed="false">
      <c r="A192" s="25"/>
      <c r="B192" s="27"/>
      <c r="C192" s="26"/>
      <c r="D192" s="26"/>
      <c r="E192" s="29"/>
      <c r="F192" s="25"/>
      <c r="G192" s="25"/>
      <c r="H192" s="25"/>
      <c r="I192" s="25"/>
    </row>
    <row r="193" customFormat="false" ht="18" hidden="false" customHeight="true" outlineLevel="0" collapsed="false">
      <c r="A193" s="25"/>
      <c r="B193" s="27"/>
      <c r="C193" s="26"/>
      <c r="D193" s="26"/>
      <c r="E193" s="29"/>
      <c r="F193" s="25"/>
      <c r="G193" s="25"/>
      <c r="H193" s="25"/>
      <c r="I193" s="25"/>
    </row>
    <row r="194" customFormat="false" ht="18" hidden="false" customHeight="true" outlineLevel="0" collapsed="false">
      <c r="A194" s="25"/>
      <c r="B194" s="27"/>
      <c r="C194" s="26"/>
      <c r="D194" s="26"/>
      <c r="E194" s="29"/>
      <c r="F194" s="25"/>
      <c r="G194" s="25"/>
      <c r="H194" s="25"/>
      <c r="I194" s="25"/>
    </row>
    <row r="195" customFormat="false" ht="18" hidden="false" customHeight="true" outlineLevel="0" collapsed="false">
      <c r="A195" s="25"/>
      <c r="B195" s="27"/>
      <c r="C195" s="26"/>
      <c r="D195" s="26"/>
      <c r="E195" s="29"/>
      <c r="F195" s="25"/>
      <c r="G195" s="25"/>
      <c r="H195" s="25"/>
      <c r="I195" s="25"/>
    </row>
    <row r="196" customFormat="false" ht="18" hidden="false" customHeight="true" outlineLevel="0" collapsed="false">
      <c r="A196" s="25"/>
      <c r="B196" s="27"/>
      <c r="C196" s="26"/>
      <c r="D196" s="26"/>
      <c r="E196" s="29"/>
      <c r="F196" s="25"/>
      <c r="G196" s="25"/>
      <c r="H196" s="25"/>
      <c r="I196" s="25"/>
    </row>
    <row r="197" customFormat="false" ht="18" hidden="false" customHeight="true" outlineLevel="0" collapsed="false">
      <c r="A197" s="25"/>
      <c r="B197" s="27"/>
      <c r="C197" s="26"/>
      <c r="D197" s="26"/>
      <c r="E197" s="29"/>
      <c r="F197" s="25"/>
      <c r="G197" s="25"/>
      <c r="H197" s="25"/>
      <c r="I197" s="25"/>
    </row>
    <row r="198" customFormat="false" ht="18" hidden="false" customHeight="true" outlineLevel="0" collapsed="false">
      <c r="A198" s="25"/>
      <c r="B198" s="27"/>
      <c r="C198" s="26"/>
      <c r="D198" s="26"/>
      <c r="E198" s="29"/>
      <c r="F198" s="25"/>
      <c r="G198" s="25"/>
      <c r="H198" s="25"/>
      <c r="I198" s="25"/>
    </row>
    <row r="199" customFormat="false" ht="18" hidden="false" customHeight="true" outlineLevel="0" collapsed="false">
      <c r="A199" s="25"/>
      <c r="B199" s="27"/>
      <c r="C199" s="26"/>
      <c r="D199" s="26"/>
      <c r="E199" s="29"/>
      <c r="F199" s="25"/>
      <c r="G199" s="25"/>
      <c r="H199" s="25"/>
      <c r="I199" s="25"/>
    </row>
    <row r="200" customFormat="false" ht="18" hidden="false" customHeight="true" outlineLevel="0" collapsed="false">
      <c r="A200" s="25"/>
      <c r="B200" s="27"/>
      <c r="C200" s="26"/>
      <c r="D200" s="26"/>
      <c r="E200" s="29"/>
      <c r="F200" s="25"/>
      <c r="G200" s="25"/>
      <c r="H200" s="25"/>
      <c r="I200" s="25"/>
    </row>
    <row r="201" customFormat="false" ht="18" hidden="false" customHeight="true" outlineLevel="0" collapsed="false">
      <c r="A201" s="25"/>
      <c r="B201" s="27"/>
      <c r="C201" s="26"/>
      <c r="D201" s="26"/>
      <c r="E201" s="29"/>
      <c r="F201" s="25"/>
      <c r="G201" s="25"/>
      <c r="H201" s="25"/>
      <c r="I201" s="25"/>
    </row>
    <row r="202" customFormat="false" ht="18" hidden="false" customHeight="true" outlineLevel="0" collapsed="false">
      <c r="A202" s="25"/>
      <c r="B202" s="27"/>
      <c r="C202" s="26"/>
      <c r="D202" s="26"/>
      <c r="E202" s="29"/>
      <c r="F202" s="25"/>
      <c r="G202" s="25"/>
      <c r="H202" s="25"/>
      <c r="I202" s="25"/>
    </row>
    <row r="203" customFormat="false" ht="18" hidden="false" customHeight="true" outlineLevel="0" collapsed="false">
      <c r="A203" s="25"/>
      <c r="B203" s="27"/>
      <c r="C203" s="26"/>
      <c r="D203" s="26"/>
      <c r="E203" s="29"/>
      <c r="F203" s="25"/>
      <c r="G203" s="25"/>
      <c r="H203" s="25"/>
      <c r="I203" s="25"/>
    </row>
    <row r="204" customFormat="false" ht="18" hidden="false" customHeight="true" outlineLevel="0" collapsed="false">
      <c r="A204" s="25"/>
      <c r="B204" s="27"/>
      <c r="C204" s="26"/>
      <c r="D204" s="26"/>
      <c r="E204" s="29"/>
      <c r="F204" s="25"/>
      <c r="G204" s="25"/>
      <c r="H204" s="25"/>
      <c r="I204" s="25"/>
    </row>
    <row r="205" customFormat="false" ht="18" hidden="false" customHeight="true" outlineLevel="0" collapsed="false">
      <c r="A205" s="25"/>
      <c r="B205" s="27"/>
      <c r="C205" s="26"/>
      <c r="D205" s="26"/>
      <c r="E205" s="29"/>
      <c r="F205" s="25"/>
      <c r="G205" s="25"/>
      <c r="H205" s="25"/>
      <c r="I205" s="25"/>
    </row>
    <row r="206" customFormat="false" ht="18" hidden="false" customHeight="true" outlineLevel="0" collapsed="false">
      <c r="A206" s="25"/>
      <c r="B206" s="27"/>
      <c r="C206" s="26"/>
      <c r="D206" s="26"/>
      <c r="E206" s="29"/>
      <c r="F206" s="25"/>
      <c r="G206" s="25"/>
      <c r="H206" s="25"/>
      <c r="I206" s="25"/>
    </row>
    <row r="207" customFormat="false" ht="18" hidden="false" customHeight="true" outlineLevel="0" collapsed="false">
      <c r="A207" s="25"/>
      <c r="B207" s="27"/>
      <c r="C207" s="26"/>
      <c r="D207" s="26"/>
      <c r="E207" s="29"/>
      <c r="F207" s="25"/>
      <c r="G207" s="25"/>
      <c r="H207" s="25"/>
      <c r="I207" s="25"/>
    </row>
    <row r="208" customFormat="false" ht="18" hidden="false" customHeight="true" outlineLevel="0" collapsed="false">
      <c r="A208" s="25"/>
      <c r="B208" s="27"/>
      <c r="C208" s="26"/>
      <c r="D208" s="26"/>
      <c r="E208" s="29"/>
      <c r="F208" s="25"/>
      <c r="G208" s="25"/>
      <c r="H208" s="25"/>
      <c r="I208" s="25"/>
    </row>
    <row r="209" customFormat="false" ht="18" hidden="false" customHeight="true" outlineLevel="0" collapsed="false">
      <c r="A209" s="25"/>
      <c r="B209" s="27"/>
      <c r="C209" s="26"/>
      <c r="D209" s="26"/>
      <c r="E209" s="29"/>
      <c r="F209" s="25"/>
      <c r="G209" s="25"/>
      <c r="H209" s="25"/>
      <c r="I209" s="25"/>
    </row>
    <row r="210" customFormat="false" ht="18" hidden="false" customHeight="true" outlineLevel="0" collapsed="false">
      <c r="A210" s="25"/>
      <c r="B210" s="27"/>
      <c r="C210" s="26"/>
      <c r="D210" s="26"/>
      <c r="E210" s="29"/>
      <c r="F210" s="25"/>
      <c r="G210" s="25"/>
      <c r="H210" s="25"/>
      <c r="I210" s="25"/>
    </row>
    <row r="211" customFormat="false" ht="18" hidden="false" customHeight="true" outlineLevel="0" collapsed="false">
      <c r="A211" s="25"/>
      <c r="B211" s="27"/>
      <c r="C211" s="26"/>
      <c r="D211" s="26"/>
      <c r="E211" s="29"/>
      <c r="F211" s="25"/>
      <c r="G211" s="25"/>
      <c r="H211" s="25"/>
      <c r="I211" s="25"/>
    </row>
    <row r="212" customFormat="false" ht="18" hidden="false" customHeight="true" outlineLevel="0" collapsed="false">
      <c r="A212" s="25"/>
      <c r="B212" s="27"/>
      <c r="C212" s="26"/>
      <c r="D212" s="26"/>
      <c r="E212" s="29"/>
      <c r="F212" s="25"/>
      <c r="G212" s="25"/>
      <c r="H212" s="25"/>
      <c r="I212" s="25"/>
    </row>
    <row r="213" customFormat="false" ht="18" hidden="false" customHeight="true" outlineLevel="0" collapsed="false">
      <c r="A213" s="25"/>
      <c r="B213" s="27"/>
      <c r="C213" s="26"/>
      <c r="D213" s="26"/>
      <c r="E213" s="29"/>
      <c r="F213" s="25"/>
      <c r="G213" s="25"/>
      <c r="H213" s="25"/>
      <c r="I213" s="25"/>
    </row>
    <row r="214" customFormat="false" ht="18" hidden="false" customHeight="true" outlineLevel="0" collapsed="false">
      <c r="A214" s="25"/>
      <c r="B214" s="27"/>
      <c r="C214" s="26"/>
      <c r="D214" s="26"/>
      <c r="E214" s="29"/>
      <c r="F214" s="25"/>
      <c r="G214" s="25"/>
      <c r="H214" s="25"/>
      <c r="I214" s="25"/>
    </row>
    <row r="215" customFormat="false" ht="18" hidden="false" customHeight="true" outlineLevel="0" collapsed="false">
      <c r="A215" s="25"/>
      <c r="B215" s="27"/>
      <c r="C215" s="26"/>
      <c r="D215" s="26"/>
      <c r="E215" s="29"/>
      <c r="F215" s="25"/>
      <c r="G215" s="25"/>
      <c r="H215" s="25"/>
      <c r="I215" s="25"/>
    </row>
    <row r="216" customFormat="false" ht="18" hidden="false" customHeight="true" outlineLevel="0" collapsed="false">
      <c r="A216" s="25"/>
      <c r="B216" s="27"/>
      <c r="C216" s="26"/>
      <c r="D216" s="26"/>
      <c r="E216" s="29"/>
      <c r="F216" s="25"/>
      <c r="G216" s="25"/>
      <c r="H216" s="25"/>
      <c r="I216" s="25"/>
    </row>
    <row r="217" customFormat="false" ht="18" hidden="false" customHeight="true" outlineLevel="0" collapsed="false">
      <c r="A217" s="25"/>
      <c r="B217" s="27"/>
      <c r="C217" s="26"/>
      <c r="D217" s="26"/>
      <c r="E217" s="29"/>
      <c r="F217" s="25"/>
      <c r="G217" s="25"/>
      <c r="H217" s="25"/>
      <c r="I217" s="25"/>
    </row>
    <row r="218" customFormat="false" ht="18" hidden="false" customHeight="true" outlineLevel="0" collapsed="false">
      <c r="A218" s="25"/>
      <c r="B218" s="27"/>
      <c r="C218" s="26"/>
      <c r="D218" s="26"/>
      <c r="E218" s="29"/>
      <c r="F218" s="25"/>
      <c r="G218" s="25"/>
      <c r="H218" s="25"/>
      <c r="I218" s="25"/>
    </row>
    <row r="219" customFormat="false" ht="18" hidden="false" customHeight="true" outlineLevel="0" collapsed="false">
      <c r="A219" s="25"/>
      <c r="B219" s="27"/>
      <c r="C219" s="26"/>
      <c r="D219" s="26"/>
      <c r="E219" s="29"/>
      <c r="F219" s="25"/>
      <c r="G219" s="25"/>
      <c r="H219" s="25"/>
      <c r="I219" s="25"/>
    </row>
    <row r="220" customFormat="false" ht="18" hidden="false" customHeight="true" outlineLevel="0" collapsed="false">
      <c r="A220" s="25"/>
      <c r="B220" s="27"/>
      <c r="C220" s="26"/>
      <c r="D220" s="26"/>
      <c r="E220" s="29"/>
      <c r="F220" s="25"/>
      <c r="G220" s="25"/>
      <c r="H220" s="25"/>
      <c r="I220" s="25"/>
    </row>
    <row r="221" customFormat="false" ht="18" hidden="false" customHeight="true" outlineLevel="0" collapsed="false">
      <c r="A221" s="25"/>
      <c r="B221" s="27"/>
      <c r="C221" s="26"/>
      <c r="D221" s="26"/>
      <c r="E221" s="29"/>
      <c r="F221" s="25"/>
      <c r="G221" s="25"/>
      <c r="H221" s="25"/>
      <c r="I221" s="25"/>
    </row>
    <row r="222" customFormat="false" ht="18" hidden="false" customHeight="true" outlineLevel="0" collapsed="false">
      <c r="A222" s="25"/>
      <c r="B222" s="27"/>
      <c r="C222" s="26"/>
      <c r="D222" s="26"/>
      <c r="E222" s="29"/>
      <c r="F222" s="25"/>
      <c r="G222" s="25"/>
      <c r="H222" s="25"/>
      <c r="I222" s="25"/>
    </row>
    <row r="223" customFormat="false" ht="18" hidden="false" customHeight="true" outlineLevel="0" collapsed="false">
      <c r="A223" s="25"/>
      <c r="B223" s="27"/>
      <c r="C223" s="26"/>
      <c r="D223" s="26"/>
      <c r="E223" s="29"/>
      <c r="F223" s="25"/>
      <c r="G223" s="25"/>
      <c r="H223" s="25"/>
      <c r="I223" s="25"/>
    </row>
    <row r="224" customFormat="false" ht="18" hidden="false" customHeight="true" outlineLevel="0" collapsed="false">
      <c r="A224" s="25"/>
      <c r="B224" s="27"/>
      <c r="C224" s="26"/>
      <c r="D224" s="26"/>
      <c r="E224" s="29"/>
      <c r="F224" s="25"/>
      <c r="G224" s="25"/>
      <c r="H224" s="25"/>
      <c r="I224" s="25"/>
    </row>
    <row r="225" customFormat="false" ht="18" hidden="false" customHeight="true" outlineLevel="0" collapsed="false">
      <c r="A225" s="25"/>
      <c r="B225" s="27"/>
      <c r="C225" s="26"/>
      <c r="D225" s="26"/>
      <c r="E225" s="29"/>
      <c r="F225" s="25"/>
      <c r="G225" s="25"/>
      <c r="H225" s="25"/>
      <c r="I225" s="25"/>
    </row>
    <row r="226" customFormat="false" ht="18" hidden="false" customHeight="true" outlineLevel="0" collapsed="false">
      <c r="A226" s="25"/>
      <c r="B226" s="27"/>
      <c r="C226" s="26"/>
      <c r="D226" s="26"/>
      <c r="E226" s="29"/>
      <c r="F226" s="25"/>
      <c r="G226" s="25"/>
      <c r="H226" s="25"/>
      <c r="I226" s="25"/>
    </row>
    <row r="227" customFormat="false" ht="18" hidden="false" customHeight="true" outlineLevel="0" collapsed="false">
      <c r="A227" s="25"/>
      <c r="B227" s="27"/>
      <c r="C227" s="26"/>
      <c r="D227" s="26"/>
      <c r="E227" s="29"/>
      <c r="F227" s="25"/>
      <c r="G227" s="25"/>
      <c r="H227" s="25"/>
      <c r="I227" s="25"/>
    </row>
    <row r="228" customFormat="false" ht="18" hidden="false" customHeight="true" outlineLevel="0" collapsed="false">
      <c r="A228" s="25"/>
      <c r="B228" s="27"/>
      <c r="C228" s="26"/>
      <c r="D228" s="26"/>
      <c r="E228" s="29"/>
      <c r="F228" s="25"/>
      <c r="G228" s="25"/>
      <c r="H228" s="25"/>
      <c r="I228" s="25"/>
    </row>
    <row r="229" customFormat="false" ht="18" hidden="false" customHeight="true" outlineLevel="0" collapsed="false">
      <c r="A229" s="25"/>
      <c r="B229" s="27"/>
      <c r="C229" s="26"/>
      <c r="D229" s="26"/>
      <c r="E229" s="29"/>
      <c r="F229" s="25"/>
      <c r="G229" s="25"/>
      <c r="H229" s="25"/>
      <c r="I229" s="25"/>
    </row>
    <row r="230" customFormat="false" ht="18" hidden="false" customHeight="true" outlineLevel="0" collapsed="false">
      <c r="A230" s="25"/>
      <c r="B230" s="27"/>
      <c r="C230" s="26"/>
      <c r="D230" s="26"/>
      <c r="E230" s="29"/>
      <c r="F230" s="25"/>
      <c r="G230" s="25"/>
      <c r="H230" s="25"/>
      <c r="I230" s="25"/>
    </row>
    <row r="231" customFormat="false" ht="18" hidden="false" customHeight="true" outlineLevel="0" collapsed="false">
      <c r="A231" s="25"/>
      <c r="B231" s="27"/>
      <c r="C231" s="26"/>
      <c r="D231" s="26"/>
      <c r="E231" s="29"/>
      <c r="F231" s="25"/>
      <c r="G231" s="25"/>
      <c r="H231" s="25"/>
      <c r="I231" s="25"/>
    </row>
    <row r="232" customFormat="false" ht="18" hidden="false" customHeight="true" outlineLevel="0" collapsed="false">
      <c r="A232" s="25"/>
      <c r="B232" s="27"/>
      <c r="C232" s="26"/>
      <c r="D232" s="26"/>
      <c r="E232" s="29"/>
      <c r="F232" s="25"/>
      <c r="G232" s="25"/>
      <c r="H232" s="25"/>
      <c r="I232" s="25"/>
    </row>
    <row r="233" customFormat="false" ht="18" hidden="false" customHeight="true" outlineLevel="0" collapsed="false">
      <c r="A233" s="25"/>
      <c r="B233" s="27"/>
      <c r="C233" s="26"/>
      <c r="D233" s="26"/>
      <c r="E233" s="29"/>
      <c r="F233" s="25"/>
      <c r="G233" s="25"/>
      <c r="H233" s="25"/>
      <c r="I233" s="25"/>
    </row>
    <row r="234" customFormat="false" ht="18" hidden="false" customHeight="true" outlineLevel="0" collapsed="false">
      <c r="A234" s="25"/>
      <c r="B234" s="27"/>
      <c r="C234" s="26"/>
      <c r="D234" s="26"/>
      <c r="E234" s="29"/>
      <c r="F234" s="25"/>
      <c r="G234" s="25"/>
      <c r="H234" s="25"/>
      <c r="I234" s="25"/>
    </row>
    <row r="235" customFormat="false" ht="18" hidden="false" customHeight="true" outlineLevel="0" collapsed="false">
      <c r="A235" s="25"/>
      <c r="B235" s="27"/>
      <c r="C235" s="26"/>
      <c r="D235" s="26"/>
      <c r="E235" s="29"/>
      <c r="F235" s="25"/>
      <c r="G235" s="25"/>
      <c r="H235" s="25"/>
      <c r="I235" s="25"/>
    </row>
    <row r="236" customFormat="false" ht="18" hidden="false" customHeight="true" outlineLevel="0" collapsed="false">
      <c r="A236" s="25"/>
      <c r="B236" s="27"/>
      <c r="C236" s="26"/>
      <c r="D236" s="26"/>
      <c r="E236" s="29"/>
      <c r="F236" s="25"/>
      <c r="G236" s="25"/>
      <c r="H236" s="25"/>
      <c r="I236" s="25"/>
    </row>
    <row r="237" customFormat="false" ht="18" hidden="false" customHeight="true" outlineLevel="0" collapsed="false">
      <c r="A237" s="25"/>
      <c r="B237" s="27"/>
      <c r="C237" s="26"/>
      <c r="D237" s="26"/>
      <c r="E237" s="29"/>
      <c r="F237" s="25"/>
      <c r="G237" s="25"/>
      <c r="H237" s="25"/>
      <c r="I237" s="25"/>
    </row>
    <row r="238" customFormat="false" ht="18" hidden="false" customHeight="true" outlineLevel="0" collapsed="false">
      <c r="A238" s="25"/>
      <c r="B238" s="27"/>
      <c r="C238" s="26"/>
      <c r="D238" s="26"/>
      <c r="E238" s="29"/>
      <c r="F238" s="25"/>
      <c r="G238" s="25"/>
      <c r="H238" s="25"/>
      <c r="I238" s="25"/>
    </row>
    <row r="239" customFormat="false" ht="18" hidden="false" customHeight="true" outlineLevel="0" collapsed="false">
      <c r="A239" s="25"/>
      <c r="B239" s="27"/>
      <c r="C239" s="26"/>
      <c r="D239" s="26"/>
      <c r="E239" s="29"/>
      <c r="F239" s="25"/>
      <c r="G239" s="25"/>
      <c r="H239" s="25"/>
      <c r="I239" s="25"/>
    </row>
    <row r="240" customFormat="false" ht="18" hidden="false" customHeight="true" outlineLevel="0" collapsed="false">
      <c r="A240" s="25"/>
      <c r="B240" s="27"/>
      <c r="C240" s="26"/>
      <c r="D240" s="26"/>
      <c r="E240" s="29"/>
      <c r="F240" s="25"/>
      <c r="G240" s="25"/>
      <c r="H240" s="25"/>
      <c r="I240" s="25"/>
    </row>
    <row r="241" customFormat="false" ht="18" hidden="false" customHeight="true" outlineLevel="0" collapsed="false">
      <c r="A241" s="25"/>
      <c r="B241" s="27"/>
      <c r="C241" s="26"/>
      <c r="D241" s="26"/>
      <c r="E241" s="29"/>
      <c r="F241" s="25"/>
      <c r="G241" s="25"/>
      <c r="H241" s="25"/>
      <c r="I241" s="25"/>
    </row>
    <row r="242" customFormat="false" ht="18" hidden="false" customHeight="true" outlineLevel="0" collapsed="false">
      <c r="A242" s="25"/>
      <c r="B242" s="27"/>
      <c r="C242" s="26"/>
      <c r="D242" s="26"/>
      <c r="E242" s="29"/>
      <c r="F242" s="25"/>
      <c r="G242" s="25"/>
      <c r="H242" s="25"/>
      <c r="I242" s="25"/>
    </row>
    <row r="243" customFormat="false" ht="18" hidden="false" customHeight="true" outlineLevel="0" collapsed="false">
      <c r="A243" s="25"/>
      <c r="B243" s="27"/>
      <c r="C243" s="26"/>
      <c r="D243" s="26"/>
      <c r="E243" s="29"/>
      <c r="F243" s="25"/>
      <c r="G243" s="25"/>
      <c r="H243" s="25"/>
      <c r="I243" s="25"/>
    </row>
    <row r="244" customFormat="false" ht="18" hidden="false" customHeight="true" outlineLevel="0" collapsed="false">
      <c r="A244" s="25"/>
      <c r="B244" s="27"/>
      <c r="C244" s="26"/>
      <c r="D244" s="26"/>
      <c r="E244" s="29"/>
      <c r="F244" s="25"/>
      <c r="G244" s="25"/>
      <c r="H244" s="25"/>
      <c r="I244" s="25"/>
    </row>
    <row r="245" customFormat="false" ht="18" hidden="false" customHeight="true" outlineLevel="0" collapsed="false">
      <c r="A245" s="25"/>
      <c r="B245" s="27"/>
      <c r="C245" s="26"/>
      <c r="D245" s="26"/>
      <c r="E245" s="29"/>
      <c r="F245" s="25"/>
      <c r="G245" s="25"/>
      <c r="H245" s="25"/>
      <c r="I245" s="25"/>
    </row>
    <row r="246" customFormat="false" ht="18" hidden="false" customHeight="true" outlineLevel="0" collapsed="false">
      <c r="A246" s="25"/>
      <c r="B246" s="27"/>
      <c r="C246" s="26"/>
      <c r="D246" s="26"/>
      <c r="E246" s="29"/>
      <c r="F246" s="25"/>
      <c r="G246" s="25"/>
      <c r="H246" s="25"/>
      <c r="I246" s="25"/>
    </row>
    <row r="247" customFormat="false" ht="18" hidden="false" customHeight="true" outlineLevel="0" collapsed="false">
      <c r="A247" s="25"/>
      <c r="B247" s="27"/>
      <c r="C247" s="26"/>
      <c r="D247" s="26"/>
      <c r="E247" s="29"/>
      <c r="F247" s="25"/>
      <c r="G247" s="25"/>
      <c r="H247" s="25"/>
      <c r="I247" s="25"/>
    </row>
    <row r="248" customFormat="false" ht="18" hidden="false" customHeight="true" outlineLevel="0" collapsed="false">
      <c r="A248" s="25"/>
      <c r="B248" s="27"/>
      <c r="C248" s="26"/>
      <c r="D248" s="26"/>
      <c r="E248" s="29"/>
      <c r="F248" s="25"/>
      <c r="G248" s="25"/>
      <c r="H248" s="25"/>
      <c r="I248" s="25"/>
    </row>
    <row r="249" customFormat="false" ht="18" hidden="false" customHeight="true" outlineLevel="0" collapsed="false">
      <c r="A249" s="25"/>
      <c r="B249" s="27"/>
      <c r="C249" s="26"/>
      <c r="D249" s="26"/>
      <c r="E249" s="29"/>
      <c r="F249" s="25"/>
      <c r="G249" s="25"/>
      <c r="H249" s="25"/>
      <c r="I249" s="25"/>
    </row>
    <row r="250" customFormat="false" ht="18" hidden="false" customHeight="true" outlineLevel="0" collapsed="false">
      <c r="A250" s="25"/>
      <c r="B250" s="27"/>
      <c r="C250" s="26"/>
      <c r="D250" s="26"/>
      <c r="E250" s="29"/>
      <c r="F250" s="25"/>
      <c r="G250" s="25"/>
      <c r="H250" s="25"/>
      <c r="I250" s="25"/>
    </row>
    <row r="251" customFormat="false" ht="18" hidden="false" customHeight="true" outlineLevel="0" collapsed="false">
      <c r="A251" s="25"/>
      <c r="B251" s="27"/>
      <c r="C251" s="26"/>
      <c r="D251" s="26"/>
      <c r="E251" s="29"/>
      <c r="F251" s="25"/>
      <c r="G251" s="25"/>
      <c r="H251" s="25"/>
      <c r="I251" s="25"/>
    </row>
    <row r="252" customFormat="false" ht="18" hidden="false" customHeight="true" outlineLevel="0" collapsed="false">
      <c r="A252" s="25"/>
      <c r="B252" s="27"/>
      <c r="C252" s="26"/>
      <c r="D252" s="26"/>
      <c r="E252" s="29"/>
      <c r="F252" s="25"/>
      <c r="G252" s="25"/>
      <c r="H252" s="25"/>
      <c r="I252" s="25"/>
    </row>
    <row r="253" customFormat="false" ht="18" hidden="false" customHeight="true" outlineLevel="0" collapsed="false">
      <c r="A253" s="25"/>
      <c r="B253" s="27"/>
      <c r="C253" s="26"/>
      <c r="D253" s="26"/>
      <c r="E253" s="29"/>
      <c r="F253" s="25"/>
      <c r="G253" s="25"/>
      <c r="H253" s="25"/>
      <c r="I253" s="25"/>
    </row>
    <row r="254" customFormat="false" ht="18" hidden="false" customHeight="true" outlineLevel="0" collapsed="false">
      <c r="A254" s="25"/>
      <c r="B254" s="27"/>
      <c r="C254" s="26"/>
      <c r="D254" s="26"/>
      <c r="E254" s="29"/>
      <c r="F254" s="25"/>
      <c r="G254" s="25"/>
      <c r="H254" s="25"/>
      <c r="I254" s="25"/>
    </row>
    <row r="255" customFormat="false" ht="18" hidden="false" customHeight="true" outlineLevel="0" collapsed="false">
      <c r="A255" s="25"/>
      <c r="B255" s="27"/>
      <c r="C255" s="26"/>
      <c r="D255" s="26"/>
      <c r="E255" s="29"/>
      <c r="F255" s="25"/>
      <c r="G255" s="25"/>
      <c r="H255" s="25"/>
      <c r="I255" s="25"/>
    </row>
    <row r="256" customFormat="false" ht="18" hidden="false" customHeight="true" outlineLevel="0" collapsed="false">
      <c r="A256" s="25"/>
      <c r="B256" s="27"/>
      <c r="C256" s="26"/>
      <c r="D256" s="26"/>
      <c r="E256" s="29"/>
      <c r="F256" s="25"/>
      <c r="G256" s="25"/>
      <c r="H256" s="25"/>
      <c r="I256" s="25"/>
    </row>
    <row r="257" customFormat="false" ht="18" hidden="false" customHeight="true" outlineLevel="0" collapsed="false">
      <c r="A257" s="25"/>
      <c r="B257" s="27"/>
      <c r="C257" s="26"/>
      <c r="D257" s="26"/>
      <c r="E257" s="29"/>
      <c r="F257" s="25"/>
      <c r="G257" s="25"/>
      <c r="H257" s="25"/>
      <c r="I257" s="25"/>
    </row>
    <row r="258" customFormat="false" ht="18" hidden="false" customHeight="true" outlineLevel="0" collapsed="false">
      <c r="A258" s="25"/>
      <c r="B258" s="27"/>
      <c r="C258" s="26"/>
      <c r="D258" s="26"/>
      <c r="E258" s="29"/>
      <c r="F258" s="25"/>
      <c r="G258" s="25"/>
      <c r="H258" s="25"/>
      <c r="I258" s="25"/>
    </row>
    <row r="259" customFormat="false" ht="18" hidden="false" customHeight="true" outlineLevel="0" collapsed="false">
      <c r="A259" s="25"/>
      <c r="B259" s="27"/>
      <c r="C259" s="26"/>
      <c r="D259" s="26"/>
      <c r="E259" s="29"/>
      <c r="F259" s="25"/>
      <c r="G259" s="25"/>
      <c r="H259" s="25"/>
      <c r="I259" s="25"/>
    </row>
    <row r="260" customFormat="false" ht="18" hidden="false" customHeight="true" outlineLevel="0" collapsed="false">
      <c r="A260" s="25"/>
      <c r="B260" s="27"/>
      <c r="C260" s="26"/>
      <c r="D260" s="26"/>
      <c r="E260" s="29"/>
      <c r="F260" s="25"/>
      <c r="G260" s="25"/>
      <c r="H260" s="25"/>
      <c r="I260" s="25"/>
    </row>
    <row r="261" customFormat="false" ht="18" hidden="false" customHeight="true" outlineLevel="0" collapsed="false">
      <c r="A261" s="25"/>
      <c r="B261" s="27"/>
      <c r="C261" s="26"/>
      <c r="D261" s="26"/>
      <c r="E261" s="29"/>
      <c r="F261" s="25"/>
      <c r="G261" s="25"/>
      <c r="H261" s="25"/>
      <c r="I261" s="25"/>
    </row>
    <row r="262" customFormat="false" ht="18" hidden="false" customHeight="true" outlineLevel="0" collapsed="false">
      <c r="A262" s="25"/>
      <c r="B262" s="27"/>
      <c r="C262" s="26"/>
      <c r="D262" s="26"/>
      <c r="E262" s="29"/>
      <c r="F262" s="25"/>
      <c r="G262" s="25"/>
      <c r="H262" s="25"/>
      <c r="I262" s="25"/>
    </row>
    <row r="263" customFormat="false" ht="18" hidden="false" customHeight="true" outlineLevel="0" collapsed="false">
      <c r="A263" s="25"/>
      <c r="B263" s="27"/>
      <c r="C263" s="26"/>
      <c r="D263" s="26"/>
      <c r="E263" s="29"/>
      <c r="F263" s="25"/>
      <c r="G263" s="25"/>
      <c r="H263" s="25"/>
      <c r="I263" s="25"/>
    </row>
    <row r="264" customFormat="false" ht="18" hidden="false" customHeight="true" outlineLevel="0" collapsed="false">
      <c r="A264" s="25"/>
      <c r="B264" s="27"/>
      <c r="C264" s="26"/>
      <c r="D264" s="26"/>
      <c r="E264" s="29"/>
      <c r="F264" s="25"/>
      <c r="G264" s="25"/>
      <c r="H264" s="25"/>
      <c r="I264" s="25"/>
    </row>
    <row r="265" customFormat="false" ht="18" hidden="false" customHeight="true" outlineLevel="0" collapsed="false">
      <c r="A265" s="25"/>
      <c r="B265" s="27"/>
      <c r="C265" s="26"/>
      <c r="D265" s="26"/>
      <c r="E265" s="29"/>
      <c r="F265" s="25"/>
      <c r="G265" s="25"/>
      <c r="H265" s="25"/>
      <c r="I265" s="25"/>
    </row>
    <row r="266" customFormat="false" ht="18" hidden="false" customHeight="true" outlineLevel="0" collapsed="false">
      <c r="A266" s="25"/>
      <c r="B266" s="27"/>
      <c r="C266" s="26"/>
      <c r="D266" s="26"/>
      <c r="E266" s="29"/>
      <c r="F266" s="25"/>
      <c r="G266" s="25"/>
      <c r="H266" s="25"/>
      <c r="I266" s="25"/>
    </row>
    <row r="267" customFormat="false" ht="18" hidden="false" customHeight="true" outlineLevel="0" collapsed="false">
      <c r="A267" s="25"/>
      <c r="B267" s="27"/>
      <c r="C267" s="26"/>
      <c r="D267" s="26"/>
      <c r="E267" s="29"/>
      <c r="F267" s="25"/>
      <c r="G267" s="25"/>
      <c r="H267" s="25"/>
      <c r="I267" s="25"/>
    </row>
    <row r="268" customFormat="false" ht="18" hidden="false" customHeight="true" outlineLevel="0" collapsed="false">
      <c r="A268" s="25"/>
      <c r="B268" s="27"/>
      <c r="C268" s="26"/>
      <c r="D268" s="26"/>
      <c r="E268" s="29"/>
      <c r="F268" s="25"/>
      <c r="G268" s="25"/>
      <c r="H268" s="25"/>
      <c r="I268" s="25"/>
    </row>
    <row r="269" customFormat="false" ht="18" hidden="false" customHeight="true" outlineLevel="0" collapsed="false">
      <c r="A269" s="25"/>
      <c r="B269" s="27"/>
      <c r="C269" s="26"/>
      <c r="D269" s="26"/>
      <c r="E269" s="29"/>
      <c r="F269" s="25"/>
      <c r="G269" s="25"/>
      <c r="H269" s="25"/>
      <c r="I269" s="25"/>
    </row>
    <row r="270" customFormat="false" ht="18" hidden="false" customHeight="true" outlineLevel="0" collapsed="false">
      <c r="A270" s="25"/>
      <c r="B270" s="27"/>
      <c r="C270" s="26"/>
      <c r="D270" s="26"/>
      <c r="E270" s="29"/>
      <c r="F270" s="25"/>
      <c r="G270" s="25"/>
      <c r="H270" s="25"/>
      <c r="I270" s="25"/>
    </row>
    <row r="271" customFormat="false" ht="18" hidden="false" customHeight="true" outlineLevel="0" collapsed="false">
      <c r="A271" s="25"/>
      <c r="B271" s="27"/>
      <c r="C271" s="26"/>
      <c r="D271" s="26"/>
      <c r="E271" s="29"/>
      <c r="F271" s="25"/>
      <c r="G271" s="25"/>
      <c r="H271" s="25"/>
      <c r="I271" s="25"/>
    </row>
    <row r="272" customFormat="false" ht="18" hidden="false" customHeight="true" outlineLevel="0" collapsed="false">
      <c r="A272" s="25"/>
      <c r="B272" s="27"/>
      <c r="C272" s="26"/>
      <c r="D272" s="26"/>
      <c r="E272" s="29"/>
      <c r="F272" s="25"/>
      <c r="G272" s="25"/>
      <c r="H272" s="25"/>
      <c r="I272" s="25"/>
    </row>
    <row r="273" customFormat="false" ht="18" hidden="false" customHeight="true" outlineLevel="0" collapsed="false">
      <c r="A273" s="25"/>
      <c r="B273" s="27"/>
      <c r="C273" s="26"/>
      <c r="D273" s="26"/>
      <c r="E273" s="29"/>
      <c r="F273" s="25"/>
      <c r="G273" s="25"/>
      <c r="H273" s="25"/>
      <c r="I273" s="25"/>
    </row>
    <row r="274" customFormat="false" ht="18" hidden="false" customHeight="true" outlineLevel="0" collapsed="false">
      <c r="A274" s="25"/>
      <c r="B274" s="27"/>
      <c r="C274" s="26"/>
      <c r="D274" s="26"/>
      <c r="E274" s="29"/>
      <c r="F274" s="25"/>
      <c r="G274" s="25"/>
      <c r="H274" s="25"/>
      <c r="I274" s="25"/>
    </row>
    <row r="275" customFormat="false" ht="18" hidden="false" customHeight="true" outlineLevel="0" collapsed="false">
      <c r="A275" s="25"/>
      <c r="B275" s="27"/>
      <c r="C275" s="26"/>
      <c r="D275" s="26"/>
      <c r="E275" s="29"/>
      <c r="F275" s="25"/>
      <c r="G275" s="25"/>
      <c r="H275" s="25"/>
      <c r="I275" s="25"/>
    </row>
    <row r="276" customFormat="false" ht="18" hidden="false" customHeight="true" outlineLevel="0" collapsed="false">
      <c r="A276" s="25"/>
      <c r="B276" s="27"/>
      <c r="C276" s="26"/>
      <c r="D276" s="26"/>
      <c r="E276" s="29"/>
      <c r="F276" s="25"/>
      <c r="G276" s="25"/>
      <c r="H276" s="25"/>
      <c r="I276" s="25"/>
    </row>
    <row r="277" customFormat="false" ht="18" hidden="false" customHeight="true" outlineLevel="0" collapsed="false">
      <c r="A277" s="25"/>
      <c r="B277" s="27"/>
      <c r="C277" s="26"/>
      <c r="D277" s="26"/>
      <c r="E277" s="29"/>
      <c r="F277" s="25"/>
      <c r="G277" s="25"/>
      <c r="H277" s="25"/>
      <c r="I277" s="25"/>
    </row>
    <row r="278" customFormat="false" ht="18" hidden="false" customHeight="true" outlineLevel="0" collapsed="false">
      <c r="A278" s="25"/>
      <c r="B278" s="27"/>
      <c r="C278" s="26"/>
      <c r="D278" s="26"/>
      <c r="E278" s="29"/>
      <c r="F278" s="25"/>
      <c r="G278" s="25"/>
      <c r="H278" s="25"/>
      <c r="I278" s="25"/>
    </row>
    <row r="279" customFormat="false" ht="18" hidden="false" customHeight="true" outlineLevel="0" collapsed="false">
      <c r="A279" s="25"/>
      <c r="B279" s="27"/>
      <c r="C279" s="26"/>
      <c r="D279" s="26"/>
      <c r="E279" s="29"/>
      <c r="F279" s="25"/>
      <c r="G279" s="25"/>
      <c r="H279" s="25"/>
      <c r="I279" s="25"/>
    </row>
    <row r="280" customFormat="false" ht="18" hidden="false" customHeight="true" outlineLevel="0" collapsed="false">
      <c r="A280" s="25"/>
      <c r="B280" s="27"/>
      <c r="C280" s="26"/>
      <c r="D280" s="26"/>
      <c r="E280" s="29"/>
      <c r="F280" s="25"/>
      <c r="G280" s="25"/>
      <c r="H280" s="25"/>
      <c r="I280" s="25"/>
    </row>
    <row r="281" customFormat="false" ht="18" hidden="false" customHeight="true" outlineLevel="0" collapsed="false">
      <c r="A281" s="25"/>
      <c r="B281" s="27"/>
      <c r="C281" s="26"/>
      <c r="D281" s="26"/>
      <c r="E281" s="29"/>
      <c r="F281" s="25"/>
      <c r="G281" s="25"/>
      <c r="H281" s="25"/>
      <c r="I281" s="25"/>
    </row>
    <row r="282" customFormat="false" ht="18" hidden="false" customHeight="true" outlineLevel="0" collapsed="false">
      <c r="A282" s="25"/>
      <c r="B282" s="27"/>
      <c r="C282" s="26"/>
      <c r="D282" s="26"/>
      <c r="E282" s="29"/>
      <c r="F282" s="25"/>
      <c r="G282" s="25"/>
      <c r="H282" s="25"/>
      <c r="I282" s="25"/>
    </row>
    <row r="283" customFormat="false" ht="18" hidden="false" customHeight="true" outlineLevel="0" collapsed="false">
      <c r="A283" s="25"/>
      <c r="B283" s="27"/>
      <c r="C283" s="26"/>
      <c r="D283" s="26"/>
      <c r="E283" s="29"/>
      <c r="F283" s="25"/>
      <c r="G283" s="25"/>
      <c r="H283" s="25"/>
      <c r="I283" s="25"/>
    </row>
    <row r="284" customFormat="false" ht="18" hidden="false" customHeight="true" outlineLevel="0" collapsed="false">
      <c r="A284" s="25"/>
      <c r="B284" s="27"/>
      <c r="C284" s="26"/>
      <c r="D284" s="26"/>
      <c r="E284" s="29"/>
      <c r="F284" s="25"/>
      <c r="G284" s="25"/>
      <c r="H284" s="25"/>
      <c r="I284" s="25"/>
    </row>
    <row r="285" customFormat="false" ht="18" hidden="false" customHeight="true" outlineLevel="0" collapsed="false">
      <c r="A285" s="25"/>
      <c r="B285" s="27"/>
      <c r="C285" s="26"/>
      <c r="D285" s="26"/>
      <c r="E285" s="29"/>
      <c r="F285" s="25"/>
      <c r="G285" s="25"/>
      <c r="H285" s="25"/>
      <c r="I285" s="25"/>
    </row>
    <row r="286" customFormat="false" ht="18" hidden="false" customHeight="true" outlineLevel="0" collapsed="false">
      <c r="A286" s="25"/>
      <c r="B286" s="27"/>
      <c r="C286" s="26"/>
      <c r="D286" s="26"/>
      <c r="E286" s="29"/>
      <c r="F286" s="25"/>
      <c r="G286" s="25"/>
      <c r="H286" s="25"/>
      <c r="I286" s="25"/>
    </row>
    <row r="287" customFormat="false" ht="18" hidden="false" customHeight="true" outlineLevel="0" collapsed="false">
      <c r="A287" s="25"/>
      <c r="B287" s="27"/>
      <c r="C287" s="26"/>
      <c r="D287" s="26"/>
      <c r="E287" s="29"/>
      <c r="F287" s="25"/>
      <c r="G287" s="25"/>
      <c r="H287" s="25"/>
      <c r="I287" s="25"/>
    </row>
    <row r="288" customFormat="false" ht="18" hidden="false" customHeight="true" outlineLevel="0" collapsed="false">
      <c r="A288" s="25"/>
      <c r="B288" s="27"/>
      <c r="C288" s="26"/>
      <c r="D288" s="26"/>
      <c r="E288" s="29"/>
      <c r="F288" s="25"/>
      <c r="G288" s="25"/>
      <c r="H288" s="25"/>
      <c r="I288" s="25"/>
    </row>
    <row r="289" customFormat="false" ht="18" hidden="false" customHeight="true" outlineLevel="0" collapsed="false">
      <c r="A289" s="25"/>
      <c r="B289" s="27"/>
      <c r="C289" s="26"/>
      <c r="D289" s="26"/>
      <c r="E289" s="29"/>
      <c r="F289" s="25"/>
      <c r="G289" s="25"/>
      <c r="H289" s="25"/>
      <c r="I289" s="25"/>
    </row>
    <row r="290" customFormat="false" ht="18" hidden="false" customHeight="true" outlineLevel="0" collapsed="false">
      <c r="A290" s="25"/>
      <c r="B290" s="27"/>
      <c r="C290" s="26"/>
      <c r="D290" s="26"/>
      <c r="E290" s="29"/>
      <c r="F290" s="25"/>
      <c r="G290" s="25"/>
      <c r="H290" s="25"/>
      <c r="I290" s="25"/>
    </row>
    <row r="291" customFormat="false" ht="18" hidden="false" customHeight="true" outlineLevel="0" collapsed="false">
      <c r="A291" s="25"/>
      <c r="B291" s="27"/>
      <c r="C291" s="26"/>
      <c r="D291" s="26"/>
      <c r="E291" s="29"/>
      <c r="F291" s="25"/>
      <c r="G291" s="25"/>
      <c r="H291" s="25"/>
      <c r="I291" s="25"/>
    </row>
    <row r="292" customFormat="false" ht="18" hidden="false" customHeight="true" outlineLevel="0" collapsed="false">
      <c r="A292" s="25"/>
      <c r="B292" s="27"/>
      <c r="C292" s="26"/>
      <c r="D292" s="26"/>
      <c r="E292" s="29"/>
      <c r="F292" s="25"/>
      <c r="G292" s="25"/>
      <c r="H292" s="25"/>
      <c r="I292" s="25"/>
    </row>
    <row r="293" customFormat="false" ht="18" hidden="false" customHeight="true" outlineLevel="0" collapsed="false">
      <c r="A293" s="25"/>
      <c r="B293" s="27"/>
      <c r="C293" s="26"/>
      <c r="D293" s="26"/>
      <c r="E293" s="29"/>
      <c r="F293" s="25"/>
      <c r="G293" s="25"/>
      <c r="H293" s="25"/>
      <c r="I293" s="25"/>
    </row>
    <row r="294" customFormat="false" ht="18" hidden="false" customHeight="true" outlineLevel="0" collapsed="false">
      <c r="A294" s="25"/>
      <c r="B294" s="27"/>
      <c r="C294" s="26"/>
      <c r="D294" s="26"/>
      <c r="E294" s="29"/>
      <c r="F294" s="25"/>
      <c r="G294" s="25"/>
      <c r="H294" s="25"/>
      <c r="I294" s="25"/>
    </row>
    <row r="295" customFormat="false" ht="18" hidden="false" customHeight="true" outlineLevel="0" collapsed="false">
      <c r="A295" s="25"/>
      <c r="B295" s="27"/>
      <c r="C295" s="26"/>
      <c r="D295" s="26"/>
      <c r="E295" s="29"/>
      <c r="F295" s="25"/>
      <c r="G295" s="25"/>
      <c r="H295" s="25"/>
      <c r="I295" s="25"/>
    </row>
    <row r="296" customFormat="false" ht="18" hidden="false" customHeight="true" outlineLevel="0" collapsed="false">
      <c r="A296" s="25"/>
      <c r="B296" s="27"/>
      <c r="C296" s="26"/>
      <c r="D296" s="26"/>
      <c r="E296" s="29"/>
      <c r="F296" s="25"/>
      <c r="G296" s="25"/>
      <c r="H296" s="25"/>
      <c r="I296" s="25"/>
    </row>
    <row r="297" customFormat="false" ht="18" hidden="false" customHeight="true" outlineLevel="0" collapsed="false">
      <c r="A297" s="25"/>
      <c r="B297" s="27"/>
      <c r="C297" s="26"/>
      <c r="D297" s="26"/>
      <c r="E297" s="29"/>
      <c r="F297" s="25"/>
      <c r="G297" s="25"/>
      <c r="H297" s="25"/>
      <c r="I297" s="25"/>
    </row>
    <row r="298" customFormat="false" ht="18" hidden="false" customHeight="true" outlineLevel="0" collapsed="false">
      <c r="A298" s="25"/>
      <c r="B298" s="27"/>
      <c r="C298" s="26"/>
      <c r="D298" s="26"/>
      <c r="E298" s="29"/>
      <c r="F298" s="25"/>
      <c r="G298" s="25"/>
      <c r="H298" s="25"/>
      <c r="I298" s="25"/>
    </row>
    <row r="299" customFormat="false" ht="18" hidden="false" customHeight="true" outlineLevel="0" collapsed="false">
      <c r="A299" s="25"/>
      <c r="B299" s="27"/>
      <c r="C299" s="26"/>
      <c r="D299" s="26"/>
      <c r="E299" s="29"/>
      <c r="F299" s="25"/>
      <c r="G299" s="25"/>
      <c r="H299" s="25"/>
      <c r="I299" s="25"/>
    </row>
    <row r="300" customFormat="false" ht="18" hidden="false" customHeight="true" outlineLevel="0" collapsed="false">
      <c r="A300" s="25"/>
      <c r="B300" s="27"/>
      <c r="C300" s="26"/>
      <c r="D300" s="26"/>
      <c r="E300" s="29"/>
      <c r="F300" s="25"/>
      <c r="G300" s="25"/>
      <c r="H300" s="25"/>
      <c r="I300" s="25"/>
    </row>
    <row r="301" customFormat="false" ht="18" hidden="false" customHeight="true" outlineLevel="0" collapsed="false">
      <c r="A301" s="25"/>
      <c r="B301" s="27"/>
      <c r="C301" s="26"/>
      <c r="D301" s="26"/>
      <c r="E301" s="29"/>
      <c r="F301" s="25"/>
      <c r="G301" s="25"/>
      <c r="H301" s="25"/>
      <c r="I301" s="25"/>
    </row>
    <row r="302" customFormat="false" ht="18" hidden="false" customHeight="true" outlineLevel="0" collapsed="false">
      <c r="A302" s="25"/>
      <c r="B302" s="27"/>
      <c r="C302" s="26"/>
      <c r="D302" s="26"/>
      <c r="E302" s="29"/>
      <c r="F302" s="25"/>
      <c r="G302" s="25"/>
      <c r="H302" s="25"/>
      <c r="I302" s="25"/>
    </row>
  </sheetData>
  <autoFilter ref="A2:I302"/>
  <dataValidations count="6">
    <dataValidation allowBlank="true" errorStyle="stop" operator="between" showDropDown="false" showErrorMessage="false" showInputMessage="false" sqref="F3:F302" type="list">
      <formula1>Parâmetros!$H$15:$H$16</formula1>
      <formula2>0</formula2>
    </dataValidation>
    <dataValidation allowBlank="true" errorStyle="stop" operator="between" showDropDown="false" showErrorMessage="false" showInputMessage="false" sqref="G3:G302" type="list">
      <formula1>Parâmetros!$H$15:$H$16</formula1>
      <formula2>0</formula2>
    </dataValidation>
    <dataValidation allowBlank="true" errorStyle="stop" operator="between" showDropDown="false" showErrorMessage="false" showInputMessage="false" sqref="H3:H302" type="list">
      <formula1>Parâmetros!$H$15:$H$16</formula1>
      <formula2>0</formula2>
    </dataValidation>
    <dataValidation allowBlank="true" errorStyle="stop" operator="between" showDropDown="false" showErrorMessage="false" showInputMessage="false" sqref="I3:I302" type="list">
      <formula1>Parâmetros!$I$15:$I$16</formula1>
      <formula2>0</formula2>
    </dataValidation>
    <dataValidation allowBlank="true" errorStyle="stop" operator="between" showDropDown="false" showErrorMessage="false" showInputMessage="false" sqref="C3:C302" type="list">
      <formula1>Parâmetros!$F$15:$F$22</formula1>
      <formula2>0</formula2>
    </dataValidation>
    <dataValidation allowBlank="true" error="Escolha uma O.S. cadastrada na aba «Ordens»." errorStyle="stop" errorTitle="O.S. não cadastrada" operator="between" showDropDown="false" showErrorMessage="false" showInputMessage="false" sqref="A3:A302" type="list">
      <formula1>OSs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Controle de O.S., horas e custos · Andonize&amp;R&amp;8 &amp;P/&amp;N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2"/>
    <pageSetUpPr fitToPage="true"/>
  </sheetPr>
  <dimension ref="A1:E6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13"/>
    <col collapsed="false" customWidth="true" hidden="false" outlineLevel="0" max="3" min="3" style="0" width="26"/>
    <col collapsed="false" customWidth="true" hidden="false" outlineLevel="0" max="4" min="4" style="0" width="16"/>
    <col collapsed="false" customWidth="true" hidden="false" outlineLevel="0" max="5" min="5" style="0" width="44"/>
  </cols>
  <sheetData>
    <row r="1" customFormat="false" ht="17.35" hidden="false" customHeight="false" outlineLevel="0" collapsed="false">
      <c r="A1" s="13" t="s">
        <v>190</v>
      </c>
      <c r="C1" s="24" t="s">
        <v>191</v>
      </c>
    </row>
    <row r="2" customFormat="false" ht="31.5" hidden="false" customHeight="true" outlineLevel="0" collapsed="false">
      <c r="A2" s="22" t="s">
        <v>96</v>
      </c>
      <c r="B2" s="22" t="s">
        <v>152</v>
      </c>
      <c r="C2" s="22" t="s">
        <v>124</v>
      </c>
      <c r="D2" s="22" t="s">
        <v>164</v>
      </c>
      <c r="E2" s="22" t="s">
        <v>192</v>
      </c>
    </row>
    <row r="3" customFormat="false" ht="18" hidden="false" customHeight="true" outlineLevel="0" collapsed="false">
      <c r="A3" s="25" t="s">
        <v>106</v>
      </c>
      <c r="B3" s="27" t="n">
        <f aca="false">INT(Parâmetros!$C$4)-59</f>
        <v>46175</v>
      </c>
      <c r="C3" s="26" t="s">
        <v>129</v>
      </c>
      <c r="D3" s="29" t="n">
        <v>1500</v>
      </c>
      <c r="E3" s="26" t="s">
        <v>193</v>
      </c>
    </row>
    <row r="4" customFormat="false" ht="18" hidden="false" customHeight="true" outlineLevel="0" collapsed="false">
      <c r="A4" s="25" t="s">
        <v>106</v>
      </c>
      <c r="B4" s="27" t="n">
        <f aca="false">INT(Parâmetros!$C$4)-51</f>
        <v>46183</v>
      </c>
      <c r="C4" s="26" t="s">
        <v>132</v>
      </c>
      <c r="D4" s="29" t="n">
        <v>800</v>
      </c>
      <c r="E4" s="26" t="s">
        <v>194</v>
      </c>
    </row>
    <row r="5" customFormat="false" ht="18" hidden="false" customHeight="true" outlineLevel="0" collapsed="false">
      <c r="A5" s="25" t="s">
        <v>109</v>
      </c>
      <c r="B5" s="27" t="n">
        <f aca="false">INT(Parâmetros!$C$4)-31</f>
        <v>46203</v>
      </c>
      <c r="C5" s="26" t="s">
        <v>132</v>
      </c>
      <c r="D5" s="29" t="n">
        <v>900</v>
      </c>
      <c r="E5" s="26" t="s">
        <v>195</v>
      </c>
    </row>
    <row r="6" customFormat="false" ht="18" hidden="false" customHeight="true" outlineLevel="0" collapsed="false">
      <c r="A6" s="25" t="s">
        <v>111</v>
      </c>
      <c r="B6" s="27" t="n">
        <f aca="false">INT(Parâmetros!$C$4)-23</f>
        <v>46211</v>
      </c>
      <c r="C6" s="26" t="s">
        <v>138</v>
      </c>
      <c r="D6" s="29" t="n">
        <v>1200</v>
      </c>
      <c r="E6" s="26" t="s">
        <v>196</v>
      </c>
    </row>
    <row r="7" customFormat="false" ht="18" hidden="false" customHeight="true" outlineLevel="0" collapsed="false">
      <c r="A7" s="25" t="s">
        <v>114</v>
      </c>
      <c r="B7" s="27" t="n">
        <f aca="false">INT(Parâmetros!$C$4)-16</f>
        <v>46218</v>
      </c>
      <c r="C7" s="26" t="s">
        <v>129</v>
      </c>
      <c r="D7" s="29" t="n">
        <v>400</v>
      </c>
      <c r="E7" s="26" t="s">
        <v>197</v>
      </c>
    </row>
    <row r="8" customFormat="false" ht="18" hidden="false" customHeight="true" outlineLevel="0" collapsed="false">
      <c r="A8" s="25" t="s">
        <v>116</v>
      </c>
      <c r="B8" s="27" t="n">
        <f aca="false">INT(Parâmetros!$C$4)-9</f>
        <v>46225</v>
      </c>
      <c r="C8" s="26" t="s">
        <v>129</v>
      </c>
      <c r="D8" s="29" t="n">
        <v>1000</v>
      </c>
      <c r="E8" s="26" t="s">
        <v>198</v>
      </c>
    </row>
    <row r="9" customFormat="false" ht="18" hidden="false" customHeight="true" outlineLevel="0" collapsed="false">
      <c r="A9" s="25" t="s">
        <v>119</v>
      </c>
      <c r="B9" s="27" t="n">
        <f aca="false">INT(Parâmetros!$C$4)-5</f>
        <v>46229</v>
      </c>
      <c r="C9" s="26" t="s">
        <v>132</v>
      </c>
      <c r="D9" s="29" t="n">
        <v>600</v>
      </c>
      <c r="E9" s="26" t="s">
        <v>199</v>
      </c>
    </row>
    <row r="10" customFormat="false" ht="18" hidden="false" customHeight="true" outlineLevel="0" collapsed="false">
      <c r="A10" s="25"/>
      <c r="B10" s="27"/>
      <c r="C10" s="26"/>
      <c r="D10" s="29"/>
      <c r="E10" s="26"/>
    </row>
    <row r="11" customFormat="false" ht="18" hidden="false" customHeight="true" outlineLevel="0" collapsed="false">
      <c r="A11" s="25"/>
      <c r="B11" s="27"/>
      <c r="C11" s="26"/>
      <c r="D11" s="29"/>
      <c r="E11" s="26"/>
    </row>
    <row r="12" customFormat="false" ht="18" hidden="false" customHeight="true" outlineLevel="0" collapsed="false">
      <c r="A12" s="25"/>
      <c r="B12" s="27"/>
      <c r="C12" s="26"/>
      <c r="D12" s="29"/>
      <c r="E12" s="26"/>
    </row>
    <row r="13" customFormat="false" ht="18" hidden="false" customHeight="true" outlineLevel="0" collapsed="false">
      <c r="A13" s="25"/>
      <c r="B13" s="27"/>
      <c r="C13" s="26"/>
      <c r="D13" s="29"/>
      <c r="E13" s="26"/>
    </row>
    <row r="14" customFormat="false" ht="18" hidden="false" customHeight="true" outlineLevel="0" collapsed="false">
      <c r="A14" s="25"/>
      <c r="B14" s="27"/>
      <c r="C14" s="26"/>
      <c r="D14" s="29"/>
      <c r="E14" s="26"/>
    </row>
    <row r="15" customFormat="false" ht="18" hidden="false" customHeight="true" outlineLevel="0" collapsed="false">
      <c r="A15" s="25"/>
      <c r="B15" s="27"/>
      <c r="C15" s="26"/>
      <c r="D15" s="29"/>
      <c r="E15" s="26"/>
    </row>
    <row r="16" customFormat="false" ht="18" hidden="false" customHeight="true" outlineLevel="0" collapsed="false">
      <c r="A16" s="25"/>
      <c r="B16" s="27"/>
      <c r="C16" s="26"/>
      <c r="D16" s="29"/>
      <c r="E16" s="26"/>
    </row>
    <row r="17" customFormat="false" ht="18" hidden="false" customHeight="true" outlineLevel="0" collapsed="false">
      <c r="A17" s="25"/>
      <c r="B17" s="27"/>
      <c r="C17" s="26"/>
      <c r="D17" s="29"/>
      <c r="E17" s="26"/>
    </row>
    <row r="18" customFormat="false" ht="18" hidden="false" customHeight="true" outlineLevel="0" collapsed="false">
      <c r="A18" s="25"/>
      <c r="B18" s="27"/>
      <c r="C18" s="26"/>
      <c r="D18" s="29"/>
      <c r="E18" s="26"/>
    </row>
    <row r="19" customFormat="false" ht="18" hidden="false" customHeight="true" outlineLevel="0" collapsed="false">
      <c r="A19" s="25"/>
      <c r="B19" s="27"/>
      <c r="C19" s="26"/>
      <c r="D19" s="29"/>
      <c r="E19" s="26"/>
    </row>
    <row r="20" customFormat="false" ht="18" hidden="false" customHeight="true" outlineLevel="0" collapsed="false">
      <c r="A20" s="25"/>
      <c r="B20" s="27"/>
      <c r="C20" s="26"/>
      <c r="D20" s="29"/>
      <c r="E20" s="26"/>
    </row>
    <row r="21" customFormat="false" ht="18" hidden="false" customHeight="true" outlineLevel="0" collapsed="false">
      <c r="A21" s="25"/>
      <c r="B21" s="27"/>
      <c r="C21" s="26"/>
      <c r="D21" s="29"/>
      <c r="E21" s="26"/>
    </row>
    <row r="22" customFormat="false" ht="18" hidden="false" customHeight="true" outlineLevel="0" collapsed="false">
      <c r="A22" s="25"/>
      <c r="B22" s="27"/>
      <c r="C22" s="26"/>
      <c r="D22" s="29"/>
      <c r="E22" s="26"/>
    </row>
    <row r="23" customFormat="false" ht="18" hidden="false" customHeight="true" outlineLevel="0" collapsed="false">
      <c r="A23" s="25"/>
      <c r="B23" s="27"/>
      <c r="C23" s="26"/>
      <c r="D23" s="29"/>
      <c r="E23" s="26"/>
    </row>
    <row r="24" customFormat="false" ht="18" hidden="false" customHeight="true" outlineLevel="0" collapsed="false">
      <c r="A24" s="25"/>
      <c r="B24" s="27"/>
      <c r="C24" s="26"/>
      <c r="D24" s="29"/>
      <c r="E24" s="26"/>
    </row>
    <row r="25" customFormat="false" ht="18" hidden="false" customHeight="true" outlineLevel="0" collapsed="false">
      <c r="A25" s="25"/>
      <c r="B25" s="27"/>
      <c r="C25" s="26"/>
      <c r="D25" s="29"/>
      <c r="E25" s="26"/>
    </row>
    <row r="26" customFormat="false" ht="18" hidden="false" customHeight="true" outlineLevel="0" collapsed="false">
      <c r="A26" s="25"/>
      <c r="B26" s="27"/>
      <c r="C26" s="26"/>
      <c r="D26" s="29"/>
      <c r="E26" s="26"/>
    </row>
    <row r="27" customFormat="false" ht="18" hidden="false" customHeight="true" outlineLevel="0" collapsed="false">
      <c r="A27" s="25"/>
      <c r="B27" s="27"/>
      <c r="C27" s="26"/>
      <c r="D27" s="29"/>
      <c r="E27" s="26"/>
    </row>
    <row r="28" customFormat="false" ht="18" hidden="false" customHeight="true" outlineLevel="0" collapsed="false">
      <c r="A28" s="25"/>
      <c r="B28" s="27"/>
      <c r="C28" s="26"/>
      <c r="D28" s="29"/>
      <c r="E28" s="26"/>
    </row>
    <row r="29" customFormat="false" ht="18" hidden="false" customHeight="true" outlineLevel="0" collapsed="false">
      <c r="A29" s="25"/>
      <c r="B29" s="27"/>
      <c r="C29" s="26"/>
      <c r="D29" s="29"/>
      <c r="E29" s="26"/>
    </row>
    <row r="30" customFormat="false" ht="18" hidden="false" customHeight="true" outlineLevel="0" collapsed="false">
      <c r="A30" s="25"/>
      <c r="B30" s="27"/>
      <c r="C30" s="26"/>
      <c r="D30" s="29"/>
      <c r="E30" s="26"/>
    </row>
    <row r="31" customFormat="false" ht="18" hidden="false" customHeight="true" outlineLevel="0" collapsed="false">
      <c r="A31" s="25"/>
      <c r="B31" s="27"/>
      <c r="C31" s="26"/>
      <c r="D31" s="29"/>
      <c r="E31" s="26"/>
    </row>
    <row r="32" customFormat="false" ht="18" hidden="false" customHeight="true" outlineLevel="0" collapsed="false">
      <c r="A32" s="25"/>
      <c r="B32" s="27"/>
      <c r="C32" s="26"/>
      <c r="D32" s="29"/>
      <c r="E32" s="26"/>
    </row>
    <row r="33" customFormat="false" ht="18" hidden="false" customHeight="true" outlineLevel="0" collapsed="false">
      <c r="A33" s="25"/>
      <c r="B33" s="27"/>
      <c r="C33" s="26"/>
      <c r="D33" s="29"/>
      <c r="E33" s="26"/>
    </row>
    <row r="34" customFormat="false" ht="18" hidden="false" customHeight="true" outlineLevel="0" collapsed="false">
      <c r="A34" s="25"/>
      <c r="B34" s="27"/>
      <c r="C34" s="26"/>
      <c r="D34" s="29"/>
      <c r="E34" s="26"/>
    </row>
    <row r="35" customFormat="false" ht="18" hidden="false" customHeight="true" outlineLevel="0" collapsed="false">
      <c r="A35" s="25"/>
      <c r="B35" s="27"/>
      <c r="C35" s="26"/>
      <c r="D35" s="29"/>
      <c r="E35" s="26"/>
    </row>
    <row r="36" customFormat="false" ht="18" hidden="false" customHeight="true" outlineLevel="0" collapsed="false">
      <c r="A36" s="25"/>
      <c r="B36" s="27"/>
      <c r="C36" s="26"/>
      <c r="D36" s="29"/>
      <c r="E36" s="26"/>
    </row>
    <row r="37" customFormat="false" ht="18" hidden="false" customHeight="true" outlineLevel="0" collapsed="false">
      <c r="A37" s="25"/>
      <c r="B37" s="27"/>
      <c r="C37" s="26"/>
      <c r="D37" s="29"/>
      <c r="E37" s="26"/>
    </row>
    <row r="38" customFormat="false" ht="18" hidden="false" customHeight="true" outlineLevel="0" collapsed="false">
      <c r="A38" s="25"/>
      <c r="B38" s="27"/>
      <c r="C38" s="26"/>
      <c r="D38" s="29"/>
      <c r="E38" s="26"/>
    </row>
    <row r="39" customFormat="false" ht="18" hidden="false" customHeight="true" outlineLevel="0" collapsed="false">
      <c r="A39" s="25"/>
      <c r="B39" s="27"/>
      <c r="C39" s="26"/>
      <c r="D39" s="29"/>
      <c r="E39" s="26"/>
    </row>
    <row r="40" customFormat="false" ht="18" hidden="false" customHeight="true" outlineLevel="0" collapsed="false">
      <c r="A40" s="25"/>
      <c r="B40" s="27"/>
      <c r="C40" s="26"/>
      <c r="D40" s="29"/>
      <c r="E40" s="26"/>
    </row>
    <row r="41" customFormat="false" ht="18" hidden="false" customHeight="true" outlineLevel="0" collapsed="false">
      <c r="A41" s="25"/>
      <c r="B41" s="27"/>
      <c r="C41" s="26"/>
      <c r="D41" s="29"/>
      <c r="E41" s="26"/>
    </row>
    <row r="42" customFormat="false" ht="18" hidden="false" customHeight="true" outlineLevel="0" collapsed="false">
      <c r="A42" s="25"/>
      <c r="B42" s="27"/>
      <c r="C42" s="26"/>
      <c r="D42" s="29"/>
      <c r="E42" s="26"/>
    </row>
    <row r="43" customFormat="false" ht="18" hidden="false" customHeight="true" outlineLevel="0" collapsed="false">
      <c r="A43" s="25"/>
      <c r="B43" s="27"/>
      <c r="C43" s="26"/>
      <c r="D43" s="29"/>
      <c r="E43" s="26"/>
    </row>
    <row r="44" customFormat="false" ht="18" hidden="false" customHeight="true" outlineLevel="0" collapsed="false">
      <c r="A44" s="25"/>
      <c r="B44" s="27"/>
      <c r="C44" s="26"/>
      <c r="D44" s="29"/>
      <c r="E44" s="26"/>
    </row>
    <row r="45" customFormat="false" ht="18" hidden="false" customHeight="true" outlineLevel="0" collapsed="false">
      <c r="A45" s="25"/>
      <c r="B45" s="27"/>
      <c r="C45" s="26"/>
      <c r="D45" s="29"/>
      <c r="E45" s="26"/>
    </row>
    <row r="46" customFormat="false" ht="18" hidden="false" customHeight="true" outlineLevel="0" collapsed="false">
      <c r="A46" s="25"/>
      <c r="B46" s="27"/>
      <c r="C46" s="26"/>
      <c r="D46" s="29"/>
      <c r="E46" s="26"/>
    </row>
    <row r="47" customFormat="false" ht="18" hidden="false" customHeight="true" outlineLevel="0" collapsed="false">
      <c r="A47" s="25"/>
      <c r="B47" s="27"/>
      <c r="C47" s="26"/>
      <c r="D47" s="29"/>
      <c r="E47" s="26"/>
    </row>
    <row r="48" customFormat="false" ht="18" hidden="false" customHeight="true" outlineLevel="0" collapsed="false">
      <c r="A48" s="25"/>
      <c r="B48" s="27"/>
      <c r="C48" s="26"/>
      <c r="D48" s="29"/>
      <c r="E48" s="26"/>
    </row>
    <row r="49" customFormat="false" ht="18" hidden="false" customHeight="true" outlineLevel="0" collapsed="false">
      <c r="A49" s="25"/>
      <c r="B49" s="27"/>
      <c r="C49" s="26"/>
      <c r="D49" s="29"/>
      <c r="E49" s="26"/>
    </row>
    <row r="50" customFormat="false" ht="18" hidden="false" customHeight="true" outlineLevel="0" collapsed="false">
      <c r="A50" s="25"/>
      <c r="B50" s="27"/>
      <c r="C50" s="26"/>
      <c r="D50" s="29"/>
      <c r="E50" s="26"/>
    </row>
    <row r="51" customFormat="false" ht="18" hidden="false" customHeight="true" outlineLevel="0" collapsed="false">
      <c r="A51" s="25"/>
      <c r="B51" s="27"/>
      <c r="C51" s="26"/>
      <c r="D51" s="29"/>
      <c r="E51" s="26"/>
    </row>
    <row r="52" customFormat="false" ht="18" hidden="false" customHeight="true" outlineLevel="0" collapsed="false">
      <c r="A52" s="25"/>
      <c r="B52" s="27"/>
      <c r="C52" s="26"/>
      <c r="D52" s="29"/>
      <c r="E52" s="26"/>
    </row>
    <row r="53" customFormat="false" ht="18" hidden="false" customHeight="true" outlineLevel="0" collapsed="false">
      <c r="A53" s="25"/>
      <c r="B53" s="27"/>
      <c r="C53" s="26"/>
      <c r="D53" s="29"/>
      <c r="E53" s="26"/>
    </row>
    <row r="54" customFormat="false" ht="18" hidden="false" customHeight="true" outlineLevel="0" collapsed="false">
      <c r="A54" s="25"/>
      <c r="B54" s="27"/>
      <c r="C54" s="26"/>
      <c r="D54" s="29"/>
      <c r="E54" s="26"/>
    </row>
    <row r="55" customFormat="false" ht="18" hidden="false" customHeight="true" outlineLevel="0" collapsed="false">
      <c r="A55" s="25"/>
      <c r="B55" s="27"/>
      <c r="C55" s="26"/>
      <c r="D55" s="29"/>
      <c r="E55" s="26"/>
    </row>
    <row r="56" customFormat="false" ht="18" hidden="false" customHeight="true" outlineLevel="0" collapsed="false">
      <c r="A56" s="25"/>
      <c r="B56" s="27"/>
      <c r="C56" s="26"/>
      <c r="D56" s="29"/>
      <c r="E56" s="26"/>
    </row>
    <row r="57" customFormat="false" ht="18" hidden="false" customHeight="true" outlineLevel="0" collapsed="false">
      <c r="A57" s="25"/>
      <c r="B57" s="27"/>
      <c r="C57" s="26"/>
      <c r="D57" s="29"/>
      <c r="E57" s="26"/>
    </row>
    <row r="58" customFormat="false" ht="18" hidden="false" customHeight="true" outlineLevel="0" collapsed="false">
      <c r="A58" s="25"/>
      <c r="B58" s="27"/>
      <c r="C58" s="26"/>
      <c r="D58" s="29"/>
      <c r="E58" s="26"/>
    </row>
    <row r="59" customFormat="false" ht="18" hidden="false" customHeight="true" outlineLevel="0" collapsed="false">
      <c r="A59" s="25"/>
      <c r="B59" s="27"/>
      <c r="C59" s="26"/>
      <c r="D59" s="29"/>
      <c r="E59" s="26"/>
    </row>
    <row r="60" customFormat="false" ht="18" hidden="false" customHeight="true" outlineLevel="0" collapsed="false">
      <c r="A60" s="25"/>
      <c r="B60" s="27"/>
      <c r="C60" s="26"/>
      <c r="D60" s="29"/>
      <c r="E60" s="26"/>
    </row>
    <row r="61" customFormat="false" ht="18" hidden="false" customHeight="true" outlineLevel="0" collapsed="false">
      <c r="A61" s="25"/>
      <c r="B61" s="27"/>
      <c r="C61" s="26"/>
      <c r="D61" s="29"/>
      <c r="E61" s="26"/>
    </row>
    <row r="62" customFormat="false" ht="18" hidden="false" customHeight="true" outlineLevel="0" collapsed="false">
      <c r="A62" s="25"/>
      <c r="B62" s="27"/>
      <c r="C62" s="26"/>
      <c r="D62" s="29"/>
      <c r="E62" s="26"/>
    </row>
  </sheetData>
  <dataValidations count="1">
    <dataValidation allowBlank="true" error="Escolha uma O.S. cadastrada na aba «Ordens»." errorStyle="stop" errorTitle="O.S. não cadastrada" operator="between" showDropDown="false" showErrorMessage="false" showInputMessage="false" sqref="A3:A62" type="list">
      <formula1>OSs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Controle de O.S., horas e custos · Andonize&amp;R&amp;8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A1:U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26"/>
    <col collapsed="false" customWidth="true" hidden="false" outlineLevel="0" max="3" min="3" style="0" width="18"/>
    <col collapsed="false" customWidth="true" hidden="false" outlineLevel="0" max="4" min="4" style="0" width="10"/>
    <col collapsed="false" customWidth="true" hidden="false" outlineLevel="0" max="5" min="5" style="0" width="12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13"/>
    <col collapsed="false" customWidth="true" hidden="false" outlineLevel="0" max="9" min="9" style="0" width="15"/>
    <col collapsed="false" customWidth="true" hidden="false" outlineLevel="0" max="10" min="10" style="0" width="16"/>
    <col collapsed="false" customWidth="true" hidden="false" outlineLevel="0" max="12" min="11" style="0" width="14"/>
    <col collapsed="false" customWidth="true" hidden="false" outlineLevel="0" max="14" min="13" style="0" width="15"/>
    <col collapsed="false" customWidth="true" hidden="false" outlineLevel="0" max="15" min="15" style="0" width="14"/>
    <col collapsed="false" customWidth="true" hidden="false" outlineLevel="0" max="16" min="16" style="0" width="13"/>
    <col collapsed="false" customWidth="true" hidden="false" outlineLevel="0" max="17" min="17" style="0" width="12"/>
    <col collapsed="false" customWidth="true" hidden="false" outlineLevel="0" max="18" min="18" style="0" width="17"/>
    <col collapsed="false" customWidth="true" hidden="false" outlineLevel="0" max="20" min="19" style="0" width="14"/>
    <col collapsed="false" customWidth="true" hidden="true" outlineLevel="0" max="21" min="21" style="0" width="12"/>
  </cols>
  <sheetData>
    <row r="1" customFormat="false" ht="17.35" hidden="false" customHeight="false" outlineLevel="0" collapsed="false">
      <c r="A1" s="13" t="s">
        <v>200</v>
      </c>
      <c r="C1" s="24" t="s">
        <v>201</v>
      </c>
    </row>
    <row r="2" customFormat="false" ht="39.75" hidden="false" customHeight="true" outlineLevel="0" collapsed="false">
      <c r="A2" s="22" t="s">
        <v>202</v>
      </c>
      <c r="B2" s="22" t="s">
        <v>97</v>
      </c>
      <c r="C2" s="22" t="s">
        <v>203</v>
      </c>
      <c r="D2" s="22" t="s">
        <v>121</v>
      </c>
      <c r="E2" s="22" t="s">
        <v>204</v>
      </c>
      <c r="F2" s="22" t="s">
        <v>101</v>
      </c>
      <c r="G2" s="22" t="s">
        <v>20</v>
      </c>
      <c r="H2" s="22" t="s">
        <v>22</v>
      </c>
      <c r="I2" s="22" t="s">
        <v>28</v>
      </c>
      <c r="J2" s="22" t="s">
        <v>205</v>
      </c>
      <c r="K2" s="22" t="s">
        <v>206</v>
      </c>
      <c r="L2" s="22" t="s">
        <v>207</v>
      </c>
      <c r="M2" s="22" t="s">
        <v>208</v>
      </c>
      <c r="N2" s="22" t="s">
        <v>190</v>
      </c>
      <c r="O2" s="22" t="s">
        <v>209</v>
      </c>
      <c r="P2" s="22" t="s">
        <v>210</v>
      </c>
      <c r="Q2" s="22" t="s">
        <v>211</v>
      </c>
      <c r="R2" s="22" t="s">
        <v>36</v>
      </c>
      <c r="S2" s="22" t="s">
        <v>212</v>
      </c>
      <c r="T2" s="22" t="s">
        <v>213</v>
      </c>
      <c r="U2" s="22" t="s">
        <v>214</v>
      </c>
    </row>
    <row r="3" customFormat="false" ht="18" hidden="false" customHeight="true" outlineLevel="0" collapsed="false">
      <c r="A3" s="35" t="str">
        <f aca="false">IF(Ordens!$A3="","",Ordens!$A3)</f>
        <v>1001</v>
      </c>
      <c r="B3" s="26" t="str">
        <f aca="false">IF($A3="","",Ordens!$B3)</f>
        <v>Fundição São Marcos</v>
      </c>
      <c r="C3" s="26" t="str">
        <f aca="false">IF($A3="","",Ordens!$E3)</f>
        <v>Faturada</v>
      </c>
      <c r="D3" s="25" t="n">
        <f aca="false">IF($A3="","",COUNTIF(Tarefas!$A$3:$A$202,$A3))</f>
        <v>4</v>
      </c>
      <c r="E3" s="25" t="n">
        <f aca="false">IF($A3="","",COUNTIFS(Tarefas!$A$3:$A$202,$A3,Tarefas!$E$3:$E$202,"Concluída"))</f>
        <v>4</v>
      </c>
      <c r="F3" s="28" t="n">
        <f aca="false">IF($A3="","",IF(Ordens!$F3&gt;0,Ordens!$F3,SUMIF(Tarefas!$A$3:$A$202,$A3,Tarefas!$G$3:$G$202)))</f>
        <v>120</v>
      </c>
      <c r="G3" s="28" t="n">
        <f aca="false">IF($A3="","",SUMIF(Apontamentos!$A$3:$A$402,$A3,Apontamentos!$H$3:$H$402))</f>
        <v>60.5</v>
      </c>
      <c r="H3" s="36" t="n">
        <f aca="false">IF($A3="","",SUMIF(Apontamentos!$A$3:$A$402,$A3,Apontamentos!$J$3:$J$402))</f>
        <v>123.5</v>
      </c>
      <c r="I3" s="29" t="n">
        <f aca="false">IF($A3="","",SUMIF(Apontamentos!$A$3:$A$402,$A3,Apontamentos!$N$3:$N$402))</f>
        <v>13395</v>
      </c>
      <c r="J3" s="29" t="n">
        <f aca="false">IF($A3="","",SUMIF(Despesas!$A$3:$A$302,$A3,Despesas!$E$3:$E$302))</f>
        <v>3691</v>
      </c>
      <c r="K3" s="29" t="n">
        <f aca="false">IF($A3="","",SUMIFS(Despesas!$E$3:$E$302,Despesas!$A$3:$A$302,$A3,Despesas!$F$3:$F$302,"&lt;&gt;Não"))</f>
        <v>3606</v>
      </c>
      <c r="L3" s="29" t="n">
        <f aca="false">IF($A3="","",$J3-$K3)</f>
        <v>85</v>
      </c>
      <c r="M3" s="29" t="n">
        <f aca="false">IF($A3="","",$K3*(1+Parâmetros!$C$8/100))</f>
        <v>3966.6</v>
      </c>
      <c r="N3" s="29" t="n">
        <f aca="false">IF($A3="","",SUMIF(Adiantamentos!$A$3:$A$62,$A3,Adiantamentos!$D$3:$D$62))</f>
        <v>2300</v>
      </c>
      <c r="O3" s="29" t="n">
        <f aca="false">IF($A3="","",$N3-SUMIFS(Despesas!$E$3:$E$302,Despesas!$A$3:$A$302,$A3,Despesas!$G$3:$G$302,"Sim"))</f>
        <v>1319</v>
      </c>
      <c r="P3" s="37" t="n">
        <f aca="false">IF($A3="","",COUNTIFS(Despesas!$A$3:$A$302,$A3,Despesas!$H$3:$H$302,"&lt;&gt;Sim"))</f>
        <v>0</v>
      </c>
      <c r="Q3" s="37" t="n">
        <f aca="false">IF($A3="","",COUNTIFS(Despesas!$A$3:$A$302,$A3,Despesas!$I$3:$I$302,"Pendente"))</f>
        <v>0</v>
      </c>
      <c r="R3" s="29" t="n">
        <f aca="false">IF($A3="","",$I3+$M3)</f>
        <v>17361.6</v>
      </c>
      <c r="S3" s="38" t="n">
        <f aca="false">IF($A3="","",IF($F3&lt;=0,"",$G3/$F3*100))</f>
        <v>50.4166666666667</v>
      </c>
      <c r="T3" s="38" t="n">
        <f aca="false">IF($A3="","",IF(Ordens!$G3&lt;=0,"",$J3/Ordens!$G3*100))</f>
        <v>26.3642857142857</v>
      </c>
      <c r="U3" s="39" t="n">
        <f aca="false">IF($A3="","",-$R3-ROW()/1000000)</f>
        <v>-17361.600003</v>
      </c>
    </row>
    <row r="4" customFormat="false" ht="18" hidden="false" customHeight="true" outlineLevel="0" collapsed="false">
      <c r="A4" s="35" t="str">
        <f aca="false">IF(Ordens!$A4="","",Ordens!$A4)</f>
        <v>1002</v>
      </c>
      <c r="B4" s="26" t="str">
        <f aca="false">IF($A4="","",Ordens!$B4)</f>
        <v>Fundição São Marcos</v>
      </c>
      <c r="C4" s="26" t="str">
        <f aca="false">IF($A4="","",Ordens!$E4)</f>
        <v>Em execução</v>
      </c>
      <c r="D4" s="25" t="n">
        <f aca="false">IF($A4="","",COUNTIF(Tarefas!$A$3:$A$202,$A4))</f>
        <v>3</v>
      </c>
      <c r="E4" s="25" t="n">
        <f aca="false">IF($A4="","",COUNTIFS(Tarefas!$A$3:$A$202,$A4,Tarefas!$E$3:$E$202,"Concluída"))</f>
        <v>2</v>
      </c>
      <c r="F4" s="28" t="n">
        <f aca="false">IF($A4="","",IF(Ordens!$F4&gt;0,Ordens!$F4,SUMIF(Tarefas!$A$3:$A$202,$A4,Tarefas!$G$3:$G$202)))</f>
        <v>40</v>
      </c>
      <c r="G4" s="28" t="n">
        <f aca="false">IF($A4="","",SUMIF(Apontamentos!$A$3:$A$402,$A4,Apontamentos!$H$3:$H$402))</f>
        <v>37</v>
      </c>
      <c r="H4" s="36" t="n">
        <f aca="false">IF($A4="","",SUMIF(Apontamentos!$A$3:$A$402,$A4,Apontamentos!$J$3:$J$402))</f>
        <v>70.5</v>
      </c>
      <c r="I4" s="29" t="n">
        <f aca="false">IF($A4="","",SUMIF(Apontamentos!$A$3:$A$402,$A4,Apontamentos!$N$3:$N$402))</f>
        <v>8217.5</v>
      </c>
      <c r="J4" s="29" t="n">
        <f aca="false">IF($A4="","",SUMIF(Despesas!$A$3:$A$302,$A4,Despesas!$E$3:$E$302))</f>
        <v>3350</v>
      </c>
      <c r="K4" s="29" t="n">
        <f aca="false">IF($A4="","",SUMIFS(Despesas!$E$3:$E$302,Despesas!$A$3:$A$302,$A4,Despesas!$F$3:$F$302,"&lt;&gt;Não"))</f>
        <v>3350</v>
      </c>
      <c r="L4" s="29" t="n">
        <f aca="false">IF($A4="","",$J4-$K4)</f>
        <v>0</v>
      </c>
      <c r="M4" s="29" t="n">
        <f aca="false">IF($A4="","",$K4*(1+Parâmetros!$C$8/100))</f>
        <v>3685</v>
      </c>
      <c r="N4" s="29" t="n">
        <f aca="false">IF($A4="","",SUMIF(Adiantamentos!$A$3:$A$62,$A4,Adiantamentos!$D$3:$D$62))</f>
        <v>900</v>
      </c>
      <c r="O4" s="29" t="n">
        <f aca="false">IF($A4="","",$N4-SUMIFS(Despesas!$E$3:$E$302,Despesas!$A$3:$A$302,$A4,Despesas!$G$3:$G$302,"Sim"))</f>
        <v>180</v>
      </c>
      <c r="P4" s="37" t="n">
        <f aca="false">IF($A4="","",COUNTIFS(Despesas!$A$3:$A$302,$A4,Despesas!$H$3:$H$302,"&lt;&gt;Sim"))</f>
        <v>1</v>
      </c>
      <c r="Q4" s="37" t="n">
        <f aca="false">IF($A4="","",COUNTIFS(Despesas!$A$3:$A$302,$A4,Despesas!$I$3:$I$302,"Pendente"))</f>
        <v>2</v>
      </c>
      <c r="R4" s="29" t="n">
        <f aca="false">IF($A4="","",$I4+$M4)</f>
        <v>11902.5</v>
      </c>
      <c r="S4" s="38" t="n">
        <f aca="false">IF($A4="","",IF($F4&lt;=0,"",$G4/$F4*100))</f>
        <v>92.5</v>
      </c>
      <c r="T4" s="38" t="n">
        <f aca="false">IF($A4="","",IF(Ordens!$G4&lt;=0,"",$J4/Ordens!$G4*100))</f>
        <v>55.8333333333333</v>
      </c>
      <c r="U4" s="39" t="n">
        <f aca="false">IF($A4="","",-$R4-ROW()/1000000)</f>
        <v>-11902.500004</v>
      </c>
    </row>
    <row r="5" customFormat="false" ht="18" hidden="false" customHeight="true" outlineLevel="0" collapsed="false">
      <c r="A5" s="35" t="str">
        <f aca="false">IF(Ordens!$A5="","",Ordens!$A5)</f>
        <v>1003</v>
      </c>
      <c r="B5" s="26" t="str">
        <f aca="false">IF($A5="","",Ordens!$B5)</f>
        <v>Metalúrgica Vale Norte</v>
      </c>
      <c r="C5" s="26" t="str">
        <f aca="false">IF($A5="","",Ordens!$E5)</f>
        <v>Em execução</v>
      </c>
      <c r="D5" s="25" t="n">
        <f aca="false">IF($A5="","",COUNTIF(Tarefas!$A$3:$A$202,$A5))</f>
        <v>4</v>
      </c>
      <c r="E5" s="25" t="n">
        <f aca="false">IF($A5="","",COUNTIFS(Tarefas!$A$3:$A$202,$A5,Tarefas!$E$3:$E$202,"Concluída"))</f>
        <v>2</v>
      </c>
      <c r="F5" s="28" t="n">
        <f aca="false">IF($A5="","",IF(Ordens!$F5&gt;0,Ordens!$F5,SUMIF(Tarefas!$A$3:$A$202,$A5,Tarefas!$G$3:$G$202)))</f>
        <v>64</v>
      </c>
      <c r="G5" s="28" t="n">
        <f aca="false">IF($A5="","",SUMIF(Apontamentos!$A$3:$A$402,$A5,Apontamentos!$H$3:$H$402))</f>
        <v>47.5</v>
      </c>
      <c r="H5" s="36" t="n">
        <f aca="false">IF($A5="","",SUMIF(Apontamentos!$A$3:$A$402,$A5,Apontamentos!$J$3:$J$402))</f>
        <v>79</v>
      </c>
      <c r="I5" s="29" t="n">
        <f aca="false">IF($A5="","",SUMIF(Apontamentos!$A$3:$A$402,$A5,Apontamentos!$N$3:$N$402))</f>
        <v>8690</v>
      </c>
      <c r="J5" s="29" t="n">
        <f aca="false">IF($A5="","",SUMIF(Despesas!$A$3:$A$302,$A5,Despesas!$E$3:$E$302))</f>
        <v>1902</v>
      </c>
      <c r="K5" s="29" t="n">
        <f aca="false">IF($A5="","",SUMIFS(Despesas!$E$3:$E$302,Despesas!$A$3:$A$302,$A5,Despesas!$F$3:$F$302,"&lt;&gt;Não"))</f>
        <v>1512</v>
      </c>
      <c r="L5" s="29" t="n">
        <f aca="false">IF($A5="","",$J5-$K5)</f>
        <v>390</v>
      </c>
      <c r="M5" s="29" t="n">
        <f aca="false">IF($A5="","",$K5*(1+Parâmetros!$C$8/100))</f>
        <v>1663.2</v>
      </c>
      <c r="N5" s="29" t="n">
        <f aca="false">IF($A5="","",SUMIF(Adiantamentos!$A$3:$A$62,$A5,Adiantamentos!$D$3:$D$62))</f>
        <v>1200</v>
      </c>
      <c r="O5" s="29" t="n">
        <f aca="false">IF($A5="","",$N5-SUMIFS(Despesas!$E$3:$E$302,Despesas!$A$3:$A$302,$A5,Despesas!$G$3:$G$302,"Sim"))</f>
        <v>328</v>
      </c>
      <c r="P5" s="37" t="n">
        <f aca="false">IF($A5="","",COUNTIFS(Despesas!$A$3:$A$302,$A5,Despesas!$H$3:$H$302,"&lt;&gt;Sim"))</f>
        <v>1</v>
      </c>
      <c r="Q5" s="37" t="n">
        <f aca="false">IF($A5="","",COUNTIFS(Despesas!$A$3:$A$302,$A5,Despesas!$I$3:$I$302,"Pendente"))</f>
        <v>1</v>
      </c>
      <c r="R5" s="29" t="n">
        <f aca="false">IF($A5="","",$I5+$M5)</f>
        <v>10353.2</v>
      </c>
      <c r="S5" s="38" t="n">
        <f aca="false">IF($A5="","",IF($F5&lt;=0,"",$G5/$F5*100))</f>
        <v>74.21875</v>
      </c>
      <c r="T5" s="38" t="n">
        <f aca="false">IF($A5="","",IF(Ordens!$G5&lt;=0,"",$J5/Ordens!$G5*100))</f>
        <v>21.1333333333333</v>
      </c>
      <c r="U5" s="39" t="n">
        <f aca="false">IF($A5="","",-$R5-ROW()/1000000)</f>
        <v>-10353.200005</v>
      </c>
    </row>
    <row r="6" customFormat="false" ht="18" hidden="false" customHeight="true" outlineLevel="0" collapsed="false">
      <c r="A6" s="35" t="str">
        <f aca="false">IF(Ordens!$A6="","",Ordens!$A6)</f>
        <v>1004</v>
      </c>
      <c r="B6" s="26" t="str">
        <f aca="false">IF($A6="","",Ordens!$B6)</f>
        <v>Metalúrgica Vale Norte</v>
      </c>
      <c r="C6" s="26" t="str">
        <f aca="false">IF($A6="","",Ordens!$E6)</f>
        <v>Aprovada</v>
      </c>
      <c r="D6" s="25" t="n">
        <f aca="false">IF($A6="","",COUNTIF(Tarefas!$A$3:$A$202,$A6))</f>
        <v>2</v>
      </c>
      <c r="E6" s="25" t="n">
        <f aca="false">IF($A6="","",COUNTIFS(Tarefas!$A$3:$A$202,$A6,Tarefas!$E$3:$E$202,"Concluída"))</f>
        <v>1</v>
      </c>
      <c r="F6" s="28" t="n">
        <f aca="false">IF($A6="","",IF(Ordens!$F6&gt;0,Ordens!$F6,SUMIF(Tarefas!$A$3:$A$202,$A6,Tarefas!$G$3:$G$202)))</f>
        <v>90</v>
      </c>
      <c r="G6" s="28" t="n">
        <f aca="false">IF($A6="","",SUMIF(Apontamentos!$A$3:$A$402,$A6,Apontamentos!$H$3:$H$402))</f>
        <v>14</v>
      </c>
      <c r="H6" s="36" t="n">
        <f aca="false">IF($A6="","",SUMIF(Apontamentos!$A$3:$A$402,$A6,Apontamentos!$J$3:$J$402))</f>
        <v>28</v>
      </c>
      <c r="I6" s="29" t="n">
        <f aca="false">IF($A6="","",SUMIF(Apontamentos!$A$3:$A$402,$A6,Apontamentos!$N$3:$N$402))</f>
        <v>3080</v>
      </c>
      <c r="J6" s="29" t="n">
        <f aca="false">IF($A6="","",SUMIF(Despesas!$A$3:$A$302,$A6,Despesas!$E$3:$E$302))</f>
        <v>420</v>
      </c>
      <c r="K6" s="29" t="n">
        <f aca="false">IF($A6="","",SUMIFS(Despesas!$E$3:$E$302,Despesas!$A$3:$A$302,$A6,Despesas!$F$3:$F$302,"&lt;&gt;Não"))</f>
        <v>420</v>
      </c>
      <c r="L6" s="29" t="n">
        <f aca="false">IF($A6="","",$J6-$K6)</f>
        <v>0</v>
      </c>
      <c r="M6" s="29" t="n">
        <f aca="false">IF($A6="","",$K6*(1+Parâmetros!$C$8/100))</f>
        <v>462</v>
      </c>
      <c r="N6" s="29" t="n">
        <f aca="false">IF($A6="","",SUMIF(Adiantamentos!$A$3:$A$62,$A6,Adiantamentos!$D$3:$D$62))</f>
        <v>400</v>
      </c>
      <c r="O6" s="29" t="n">
        <f aca="false">IF($A6="","",$N6-SUMIFS(Despesas!$E$3:$E$302,Despesas!$A$3:$A$302,$A6,Despesas!$G$3:$G$302,"Sim"))</f>
        <v>-20</v>
      </c>
      <c r="P6" s="37" t="n">
        <f aca="false">IF($A6="","",COUNTIFS(Despesas!$A$3:$A$302,$A6,Despesas!$H$3:$H$302,"&lt;&gt;Sim"))</f>
        <v>1</v>
      </c>
      <c r="Q6" s="37" t="n">
        <f aca="false">IF($A6="","",COUNTIFS(Despesas!$A$3:$A$302,$A6,Despesas!$I$3:$I$302,"Pendente"))</f>
        <v>1</v>
      </c>
      <c r="R6" s="29" t="n">
        <f aca="false">IF($A6="","",$I6+$M6)</f>
        <v>3542</v>
      </c>
      <c r="S6" s="38" t="n">
        <f aca="false">IF($A6="","",IF($F6&lt;=0,"",$G6/$F6*100))</f>
        <v>15.5555555555556</v>
      </c>
      <c r="T6" s="38" t="n">
        <f aca="false">IF($A6="","",IF(Ordens!$G6&lt;=0,"",$J6/Ordens!$G6*100))</f>
        <v>1.90909090909091</v>
      </c>
      <c r="U6" s="39" t="n">
        <f aca="false">IF($A6="","",-$R6-ROW()/1000000)</f>
        <v>-3542.000006</v>
      </c>
    </row>
    <row r="7" customFormat="false" ht="18" hidden="false" customHeight="true" outlineLevel="0" collapsed="false">
      <c r="A7" s="35" t="str">
        <f aca="false">IF(Ordens!$A7="","",Ordens!$A7)</f>
        <v>1005</v>
      </c>
      <c r="B7" s="26" t="str">
        <f aca="false">IF($A7="","",Ordens!$B7)</f>
        <v>Log Armazéns Gerais</v>
      </c>
      <c r="C7" s="26" t="str">
        <f aca="false">IF($A7="","",Ordens!$E7)</f>
        <v>Agendada</v>
      </c>
      <c r="D7" s="25" t="n">
        <f aca="false">IF($A7="","",COUNTIF(Tarefas!$A$3:$A$202,$A7))</f>
        <v>2</v>
      </c>
      <c r="E7" s="25" t="n">
        <f aca="false">IF($A7="","",COUNTIFS(Tarefas!$A$3:$A$202,$A7,Tarefas!$E$3:$E$202,"Concluída"))</f>
        <v>1</v>
      </c>
      <c r="F7" s="28" t="n">
        <f aca="false">IF($A7="","",IF(Ordens!$F7&gt;0,Ordens!$F7,SUMIF(Tarefas!$A$3:$A$202,$A7,Tarefas!$G$3:$G$202)))</f>
        <v>160</v>
      </c>
      <c r="G7" s="28" t="n">
        <f aca="false">IF($A7="","",SUMIF(Apontamentos!$A$3:$A$402,$A7,Apontamentos!$H$3:$H$402))</f>
        <v>23</v>
      </c>
      <c r="H7" s="36" t="n">
        <f aca="false">IF($A7="","",SUMIF(Apontamentos!$A$3:$A$402,$A7,Apontamentos!$J$3:$J$402))</f>
        <v>65</v>
      </c>
      <c r="I7" s="29" t="n">
        <f aca="false">IF($A7="","",SUMIF(Apontamentos!$A$3:$A$402,$A7,Apontamentos!$N$3:$N$402))</f>
        <v>6555</v>
      </c>
      <c r="J7" s="29" t="n">
        <f aca="false">IF($A7="","",SUMIF(Despesas!$A$3:$A$302,$A7,Despesas!$E$3:$E$302))</f>
        <v>2430</v>
      </c>
      <c r="K7" s="29" t="n">
        <f aca="false">IF($A7="","",SUMIFS(Despesas!$E$3:$E$302,Despesas!$A$3:$A$302,$A7,Despesas!$F$3:$F$302,"&lt;&gt;Não"))</f>
        <v>2430</v>
      </c>
      <c r="L7" s="29" t="n">
        <f aca="false">IF($A7="","",$J7-$K7)</f>
        <v>0</v>
      </c>
      <c r="M7" s="29" t="n">
        <f aca="false">IF($A7="","",$K7*(1+Parâmetros!$C$8/100))</f>
        <v>2673</v>
      </c>
      <c r="N7" s="29" t="n">
        <f aca="false">IF($A7="","",SUMIF(Adiantamentos!$A$3:$A$62,$A7,Adiantamentos!$D$3:$D$62))</f>
        <v>1000</v>
      </c>
      <c r="O7" s="29" t="n">
        <f aca="false">IF($A7="","",$N7-SUMIFS(Despesas!$E$3:$E$302,Despesas!$A$3:$A$302,$A7,Despesas!$G$3:$G$302,"Sim"))</f>
        <v>-230</v>
      </c>
      <c r="P7" s="37" t="n">
        <f aca="false">IF($A7="","",COUNTIFS(Despesas!$A$3:$A$302,$A7,Despesas!$H$3:$H$302,"&lt;&gt;Sim"))</f>
        <v>0</v>
      </c>
      <c r="Q7" s="37" t="n">
        <f aca="false">IF($A7="","",COUNTIFS(Despesas!$A$3:$A$302,$A7,Despesas!$I$3:$I$302,"Pendente"))</f>
        <v>1</v>
      </c>
      <c r="R7" s="29" t="n">
        <f aca="false">IF($A7="","",$I7+$M7)</f>
        <v>9228</v>
      </c>
      <c r="S7" s="38" t="n">
        <f aca="false">IF($A7="","",IF($F7&lt;=0,"",$G7/$F7*100))</f>
        <v>14.375</v>
      </c>
      <c r="T7" s="38" t="n">
        <f aca="false">IF($A7="","",IF(Ordens!$G7&lt;=0,"",$J7/Ordens!$G7*100))</f>
        <v>6.39473684210526</v>
      </c>
      <c r="U7" s="39" t="n">
        <f aca="false">IF($A7="","",-$R7-ROW()/1000000)</f>
        <v>-9228.000007</v>
      </c>
    </row>
    <row r="8" customFormat="false" ht="18" hidden="false" customHeight="true" outlineLevel="0" collapsed="false">
      <c r="A8" s="35" t="str">
        <f aca="false">IF(Ordens!$A8="","",Ordens!$A8)</f>
        <v>1006</v>
      </c>
      <c r="B8" s="26" t="str">
        <f aca="false">IF($A8="","",Ordens!$B8)</f>
        <v>Log Armazéns Gerais</v>
      </c>
      <c r="C8" s="26" t="str">
        <f aca="false">IF($A8="","",Ordens!$E8)</f>
        <v>Concluída</v>
      </c>
      <c r="D8" s="25" t="n">
        <f aca="false">IF($A8="","",COUNTIF(Tarefas!$A$3:$A$202,$A8))</f>
        <v>3</v>
      </c>
      <c r="E8" s="25" t="n">
        <f aca="false">IF($A8="","",COUNTIFS(Tarefas!$A$3:$A$202,$A8,Tarefas!$E$3:$E$202,"Concluída"))</f>
        <v>2</v>
      </c>
      <c r="F8" s="28" t="n">
        <f aca="false">IF($A8="","",IF(Ordens!$F8&gt;0,Ordens!$F8,SUMIF(Tarefas!$A$3:$A$202,$A8,Tarefas!$G$3:$G$202)))</f>
        <v>24</v>
      </c>
      <c r="G8" s="28" t="n">
        <f aca="false">IF($A8="","",SUMIF(Apontamentos!$A$3:$A$402,$A8,Apontamentos!$H$3:$H$402))</f>
        <v>31.5</v>
      </c>
      <c r="H8" s="36" t="n">
        <f aca="false">IF($A8="","",SUMIF(Apontamentos!$A$3:$A$402,$A8,Apontamentos!$J$3:$J$402))</f>
        <v>75</v>
      </c>
      <c r="I8" s="29" t="n">
        <f aca="false">IF($A8="","",SUMIF(Apontamentos!$A$3:$A$402,$A8,Apontamentos!$N$3:$N$402))</f>
        <v>7125</v>
      </c>
      <c r="J8" s="29" t="n">
        <f aca="false">IF($A8="","",SUMIF(Despesas!$A$3:$A$302,$A8,Despesas!$E$3:$E$302))</f>
        <v>1448</v>
      </c>
      <c r="K8" s="29" t="n">
        <f aca="false">IF($A8="","",SUMIFS(Despesas!$E$3:$E$302,Despesas!$A$3:$A$302,$A8,Despesas!$F$3:$F$302,"&lt;&gt;Não"))</f>
        <v>1448</v>
      </c>
      <c r="L8" s="29" t="n">
        <f aca="false">IF($A8="","",$J8-$K8)</f>
        <v>0</v>
      </c>
      <c r="M8" s="29" t="n">
        <f aca="false">IF($A8="","",$K8*(1+Parâmetros!$C$8/100))</f>
        <v>1592.8</v>
      </c>
      <c r="N8" s="29" t="n">
        <f aca="false">IF($A8="","",SUMIF(Adiantamentos!$A$3:$A$62,$A8,Adiantamentos!$D$3:$D$62))</f>
        <v>600</v>
      </c>
      <c r="O8" s="29" t="n">
        <f aca="false">IF($A8="","",$N8-SUMIFS(Despesas!$E$3:$E$302,Despesas!$A$3:$A$302,$A8,Despesas!$G$3:$G$302,"Sim"))</f>
        <v>32</v>
      </c>
      <c r="P8" s="37" t="n">
        <f aca="false">IF($A8="","",COUNTIFS(Despesas!$A$3:$A$302,$A8,Despesas!$H$3:$H$302,"&lt;&gt;Sim"))</f>
        <v>1</v>
      </c>
      <c r="Q8" s="37" t="n">
        <f aca="false">IF($A8="","",COUNTIFS(Despesas!$A$3:$A$302,$A8,Despesas!$I$3:$I$302,"Pendente"))</f>
        <v>1</v>
      </c>
      <c r="R8" s="29" t="n">
        <f aca="false">IF($A8="","",$I8+$M8)</f>
        <v>8717.8</v>
      </c>
      <c r="S8" s="38" t="n">
        <f aca="false">IF($A8="","",IF($F8&lt;=0,"",$G8/$F8*100))</f>
        <v>131.25</v>
      </c>
      <c r="T8" s="38" t="n">
        <f aca="false">IF($A8="","",IF(Ordens!$G8&lt;=0,"",$J8/Ordens!$G8*100))</f>
        <v>34.4761904761905</v>
      </c>
      <c r="U8" s="39" t="n">
        <f aca="false">IF($A8="","",-$R8-ROW()/1000000)</f>
        <v>-8717.800008</v>
      </c>
    </row>
    <row r="9" customFormat="false" ht="18" hidden="false" customHeight="true" outlineLevel="0" collapsed="false">
      <c r="A9" s="35" t="str">
        <f aca="false">IF(Ordens!$A9="","",Ordens!$A9)</f>
        <v/>
      </c>
      <c r="B9" s="26" t="str">
        <f aca="false">IF($A9="","",Ordens!$B9)</f>
        <v/>
      </c>
      <c r="C9" s="26" t="str">
        <f aca="false">IF($A9="","",Ordens!$E9)</f>
        <v/>
      </c>
      <c r="D9" s="25" t="str">
        <f aca="false">IF($A9="","",COUNTIF(Tarefas!$A$3:$A$202,$A9))</f>
        <v/>
      </c>
      <c r="E9" s="25" t="str">
        <f aca="false">IF($A9="","",COUNTIFS(Tarefas!$A$3:$A$202,$A9,Tarefas!$E$3:$E$202,"Concluída"))</f>
        <v/>
      </c>
      <c r="F9" s="28" t="str">
        <f aca="false">IF($A9="","",IF(Ordens!$F9&gt;0,Ordens!$F9,SUMIF(Tarefas!$A$3:$A$202,$A9,Tarefas!$G$3:$G$202)))</f>
        <v/>
      </c>
      <c r="G9" s="28" t="str">
        <f aca="false">IF($A9="","",SUMIF(Apontamentos!$A$3:$A$402,$A9,Apontamentos!$H$3:$H$402))</f>
        <v/>
      </c>
      <c r="H9" s="36" t="str">
        <f aca="false">IF($A9="","",SUMIF(Apontamentos!$A$3:$A$402,$A9,Apontamentos!$J$3:$J$402))</f>
        <v/>
      </c>
      <c r="I9" s="29" t="str">
        <f aca="false">IF($A9="","",SUMIF(Apontamentos!$A$3:$A$402,$A9,Apontamentos!$N$3:$N$402))</f>
        <v/>
      </c>
      <c r="J9" s="29" t="str">
        <f aca="false">IF($A9="","",SUMIF(Despesas!$A$3:$A$302,$A9,Despesas!$E$3:$E$302))</f>
        <v/>
      </c>
      <c r="K9" s="29" t="str">
        <f aca="false">IF($A9="","",SUMIFS(Despesas!$E$3:$E$302,Despesas!$A$3:$A$302,$A9,Despesas!$F$3:$F$302,"&lt;&gt;Não"))</f>
        <v/>
      </c>
      <c r="L9" s="29" t="str">
        <f aca="false">IF($A9="","",$J9-$K9)</f>
        <v/>
      </c>
      <c r="M9" s="29" t="str">
        <f aca="false">IF($A9="","",$K9*(1+Parâmetros!$C$8/100))</f>
        <v/>
      </c>
      <c r="N9" s="29" t="str">
        <f aca="false">IF($A9="","",SUMIF(Adiantamentos!$A$3:$A$62,$A9,Adiantamentos!$D$3:$D$62))</f>
        <v/>
      </c>
      <c r="O9" s="29" t="str">
        <f aca="false">IF($A9="","",$N9-SUMIFS(Despesas!$E$3:$E$302,Despesas!$A$3:$A$302,$A9,Despesas!$G$3:$G$302,"Sim"))</f>
        <v/>
      </c>
      <c r="P9" s="37" t="str">
        <f aca="false">IF($A9="","",COUNTIFS(Despesas!$A$3:$A$302,$A9,Despesas!$H$3:$H$302,"&lt;&gt;Sim"))</f>
        <v/>
      </c>
      <c r="Q9" s="37" t="str">
        <f aca="false">IF($A9="","",COUNTIFS(Despesas!$A$3:$A$302,$A9,Despesas!$I$3:$I$302,"Pendente"))</f>
        <v/>
      </c>
      <c r="R9" s="29" t="str">
        <f aca="false">IF($A9="","",$I9+$M9)</f>
        <v/>
      </c>
      <c r="S9" s="38" t="str">
        <f aca="false">IF($A9="","",IF($F9&lt;=0,"",$G9/$F9*100))</f>
        <v/>
      </c>
      <c r="T9" s="38" t="str">
        <f aca="false">IF($A9="","",IF(Ordens!$G9&lt;=0,"",$J9/Ordens!$G9*100))</f>
        <v/>
      </c>
      <c r="U9" s="39" t="str">
        <f aca="false">IF($A9="","",-$R9-ROW()/1000000)</f>
        <v/>
      </c>
    </row>
    <row r="10" customFormat="false" ht="18" hidden="false" customHeight="true" outlineLevel="0" collapsed="false">
      <c r="A10" s="35" t="str">
        <f aca="false">IF(Ordens!$A10="","",Ordens!$A10)</f>
        <v/>
      </c>
      <c r="B10" s="26" t="str">
        <f aca="false">IF($A10="","",Ordens!$B10)</f>
        <v/>
      </c>
      <c r="C10" s="26" t="str">
        <f aca="false">IF($A10="","",Ordens!$E10)</f>
        <v/>
      </c>
      <c r="D10" s="25" t="str">
        <f aca="false">IF($A10="","",COUNTIF(Tarefas!$A$3:$A$202,$A10))</f>
        <v/>
      </c>
      <c r="E10" s="25" t="str">
        <f aca="false">IF($A10="","",COUNTIFS(Tarefas!$A$3:$A$202,$A10,Tarefas!$E$3:$E$202,"Concluída"))</f>
        <v/>
      </c>
      <c r="F10" s="28" t="str">
        <f aca="false">IF($A10="","",IF(Ordens!$F10&gt;0,Ordens!$F10,SUMIF(Tarefas!$A$3:$A$202,$A10,Tarefas!$G$3:$G$202)))</f>
        <v/>
      </c>
      <c r="G10" s="28" t="str">
        <f aca="false">IF($A10="","",SUMIF(Apontamentos!$A$3:$A$402,$A10,Apontamentos!$H$3:$H$402))</f>
        <v/>
      </c>
      <c r="H10" s="36" t="str">
        <f aca="false">IF($A10="","",SUMIF(Apontamentos!$A$3:$A$402,$A10,Apontamentos!$J$3:$J$402))</f>
        <v/>
      </c>
      <c r="I10" s="29" t="str">
        <f aca="false">IF($A10="","",SUMIF(Apontamentos!$A$3:$A$402,$A10,Apontamentos!$N$3:$N$402))</f>
        <v/>
      </c>
      <c r="J10" s="29" t="str">
        <f aca="false">IF($A10="","",SUMIF(Despesas!$A$3:$A$302,$A10,Despesas!$E$3:$E$302))</f>
        <v/>
      </c>
      <c r="K10" s="29" t="str">
        <f aca="false">IF($A10="","",SUMIFS(Despesas!$E$3:$E$302,Despesas!$A$3:$A$302,$A10,Despesas!$F$3:$F$302,"&lt;&gt;Não"))</f>
        <v/>
      </c>
      <c r="L10" s="29" t="str">
        <f aca="false">IF($A10="","",$J10-$K10)</f>
        <v/>
      </c>
      <c r="M10" s="29" t="str">
        <f aca="false">IF($A10="","",$K10*(1+Parâmetros!$C$8/100))</f>
        <v/>
      </c>
      <c r="N10" s="29" t="str">
        <f aca="false">IF($A10="","",SUMIF(Adiantamentos!$A$3:$A$62,$A10,Adiantamentos!$D$3:$D$62))</f>
        <v/>
      </c>
      <c r="O10" s="29" t="str">
        <f aca="false">IF($A10="","",$N10-SUMIFS(Despesas!$E$3:$E$302,Despesas!$A$3:$A$302,$A10,Despesas!$G$3:$G$302,"Sim"))</f>
        <v/>
      </c>
      <c r="P10" s="37" t="str">
        <f aca="false">IF($A10="","",COUNTIFS(Despesas!$A$3:$A$302,$A10,Despesas!$H$3:$H$302,"&lt;&gt;Sim"))</f>
        <v/>
      </c>
      <c r="Q10" s="37" t="str">
        <f aca="false">IF($A10="","",COUNTIFS(Despesas!$A$3:$A$302,$A10,Despesas!$I$3:$I$302,"Pendente"))</f>
        <v/>
      </c>
      <c r="R10" s="29" t="str">
        <f aca="false">IF($A10="","",$I10+$M10)</f>
        <v/>
      </c>
      <c r="S10" s="38" t="str">
        <f aca="false">IF($A10="","",IF($F10&lt;=0,"",$G10/$F10*100))</f>
        <v/>
      </c>
      <c r="T10" s="38" t="str">
        <f aca="false">IF($A10="","",IF(Ordens!$G10&lt;=0,"",$J10/Ordens!$G10*100))</f>
        <v/>
      </c>
      <c r="U10" s="39" t="str">
        <f aca="false">IF($A10="","",-$R10-ROW()/1000000)</f>
        <v/>
      </c>
    </row>
    <row r="11" customFormat="false" ht="18" hidden="false" customHeight="true" outlineLevel="0" collapsed="false">
      <c r="A11" s="35" t="str">
        <f aca="false">IF(Ordens!$A11="","",Ordens!$A11)</f>
        <v/>
      </c>
      <c r="B11" s="26" t="str">
        <f aca="false">IF($A11="","",Ordens!$B11)</f>
        <v/>
      </c>
      <c r="C11" s="26" t="str">
        <f aca="false">IF($A11="","",Ordens!$E11)</f>
        <v/>
      </c>
      <c r="D11" s="25" t="str">
        <f aca="false">IF($A11="","",COUNTIF(Tarefas!$A$3:$A$202,$A11))</f>
        <v/>
      </c>
      <c r="E11" s="25" t="str">
        <f aca="false">IF($A11="","",COUNTIFS(Tarefas!$A$3:$A$202,$A11,Tarefas!$E$3:$E$202,"Concluída"))</f>
        <v/>
      </c>
      <c r="F11" s="28" t="str">
        <f aca="false">IF($A11="","",IF(Ordens!$F11&gt;0,Ordens!$F11,SUMIF(Tarefas!$A$3:$A$202,$A11,Tarefas!$G$3:$G$202)))</f>
        <v/>
      </c>
      <c r="G11" s="28" t="str">
        <f aca="false">IF($A11="","",SUMIF(Apontamentos!$A$3:$A$402,$A11,Apontamentos!$H$3:$H$402))</f>
        <v/>
      </c>
      <c r="H11" s="36" t="str">
        <f aca="false">IF($A11="","",SUMIF(Apontamentos!$A$3:$A$402,$A11,Apontamentos!$J$3:$J$402))</f>
        <v/>
      </c>
      <c r="I11" s="29" t="str">
        <f aca="false">IF($A11="","",SUMIF(Apontamentos!$A$3:$A$402,$A11,Apontamentos!$N$3:$N$402))</f>
        <v/>
      </c>
      <c r="J11" s="29" t="str">
        <f aca="false">IF($A11="","",SUMIF(Despesas!$A$3:$A$302,$A11,Despesas!$E$3:$E$302))</f>
        <v/>
      </c>
      <c r="K11" s="29" t="str">
        <f aca="false">IF($A11="","",SUMIFS(Despesas!$E$3:$E$302,Despesas!$A$3:$A$302,$A11,Despesas!$F$3:$F$302,"&lt;&gt;Não"))</f>
        <v/>
      </c>
      <c r="L11" s="29" t="str">
        <f aca="false">IF($A11="","",$J11-$K11)</f>
        <v/>
      </c>
      <c r="M11" s="29" t="str">
        <f aca="false">IF($A11="","",$K11*(1+Parâmetros!$C$8/100))</f>
        <v/>
      </c>
      <c r="N11" s="29" t="str">
        <f aca="false">IF($A11="","",SUMIF(Adiantamentos!$A$3:$A$62,$A11,Adiantamentos!$D$3:$D$62))</f>
        <v/>
      </c>
      <c r="O11" s="29" t="str">
        <f aca="false">IF($A11="","",$N11-SUMIFS(Despesas!$E$3:$E$302,Despesas!$A$3:$A$302,$A11,Despesas!$G$3:$G$302,"Sim"))</f>
        <v/>
      </c>
      <c r="P11" s="37" t="str">
        <f aca="false">IF($A11="","",COUNTIFS(Despesas!$A$3:$A$302,$A11,Despesas!$H$3:$H$302,"&lt;&gt;Sim"))</f>
        <v/>
      </c>
      <c r="Q11" s="37" t="str">
        <f aca="false">IF($A11="","",COUNTIFS(Despesas!$A$3:$A$302,$A11,Despesas!$I$3:$I$302,"Pendente"))</f>
        <v/>
      </c>
      <c r="R11" s="29" t="str">
        <f aca="false">IF($A11="","",$I11+$M11)</f>
        <v/>
      </c>
      <c r="S11" s="38" t="str">
        <f aca="false">IF($A11="","",IF($F11&lt;=0,"",$G11/$F11*100))</f>
        <v/>
      </c>
      <c r="T11" s="38" t="str">
        <f aca="false">IF($A11="","",IF(Ordens!$G11&lt;=0,"",$J11/Ordens!$G11*100))</f>
        <v/>
      </c>
      <c r="U11" s="39" t="str">
        <f aca="false">IF($A11="","",-$R11-ROW()/1000000)</f>
        <v/>
      </c>
    </row>
    <row r="12" customFormat="false" ht="18" hidden="false" customHeight="true" outlineLevel="0" collapsed="false">
      <c r="A12" s="35" t="str">
        <f aca="false">IF(Ordens!$A12="","",Ordens!$A12)</f>
        <v/>
      </c>
      <c r="B12" s="26" t="str">
        <f aca="false">IF($A12="","",Ordens!$B12)</f>
        <v/>
      </c>
      <c r="C12" s="26" t="str">
        <f aca="false">IF($A12="","",Ordens!$E12)</f>
        <v/>
      </c>
      <c r="D12" s="25" t="str">
        <f aca="false">IF($A12="","",COUNTIF(Tarefas!$A$3:$A$202,$A12))</f>
        <v/>
      </c>
      <c r="E12" s="25" t="str">
        <f aca="false">IF($A12="","",COUNTIFS(Tarefas!$A$3:$A$202,$A12,Tarefas!$E$3:$E$202,"Concluída"))</f>
        <v/>
      </c>
      <c r="F12" s="28" t="str">
        <f aca="false">IF($A12="","",IF(Ordens!$F12&gt;0,Ordens!$F12,SUMIF(Tarefas!$A$3:$A$202,$A12,Tarefas!$G$3:$G$202)))</f>
        <v/>
      </c>
      <c r="G12" s="28" t="str">
        <f aca="false">IF($A12="","",SUMIF(Apontamentos!$A$3:$A$402,$A12,Apontamentos!$H$3:$H$402))</f>
        <v/>
      </c>
      <c r="H12" s="36" t="str">
        <f aca="false">IF($A12="","",SUMIF(Apontamentos!$A$3:$A$402,$A12,Apontamentos!$J$3:$J$402))</f>
        <v/>
      </c>
      <c r="I12" s="29" t="str">
        <f aca="false">IF($A12="","",SUMIF(Apontamentos!$A$3:$A$402,$A12,Apontamentos!$N$3:$N$402))</f>
        <v/>
      </c>
      <c r="J12" s="29" t="str">
        <f aca="false">IF($A12="","",SUMIF(Despesas!$A$3:$A$302,$A12,Despesas!$E$3:$E$302))</f>
        <v/>
      </c>
      <c r="K12" s="29" t="str">
        <f aca="false">IF($A12="","",SUMIFS(Despesas!$E$3:$E$302,Despesas!$A$3:$A$302,$A12,Despesas!$F$3:$F$302,"&lt;&gt;Não"))</f>
        <v/>
      </c>
      <c r="L12" s="29" t="str">
        <f aca="false">IF($A12="","",$J12-$K12)</f>
        <v/>
      </c>
      <c r="M12" s="29" t="str">
        <f aca="false">IF($A12="","",$K12*(1+Parâmetros!$C$8/100))</f>
        <v/>
      </c>
      <c r="N12" s="29" t="str">
        <f aca="false">IF($A12="","",SUMIF(Adiantamentos!$A$3:$A$62,$A12,Adiantamentos!$D$3:$D$62))</f>
        <v/>
      </c>
      <c r="O12" s="29" t="str">
        <f aca="false">IF($A12="","",$N12-SUMIFS(Despesas!$E$3:$E$302,Despesas!$A$3:$A$302,$A12,Despesas!$G$3:$G$302,"Sim"))</f>
        <v/>
      </c>
      <c r="P12" s="37" t="str">
        <f aca="false">IF($A12="","",COUNTIFS(Despesas!$A$3:$A$302,$A12,Despesas!$H$3:$H$302,"&lt;&gt;Sim"))</f>
        <v/>
      </c>
      <c r="Q12" s="37" t="str">
        <f aca="false">IF($A12="","",COUNTIFS(Despesas!$A$3:$A$302,$A12,Despesas!$I$3:$I$302,"Pendente"))</f>
        <v/>
      </c>
      <c r="R12" s="29" t="str">
        <f aca="false">IF($A12="","",$I12+$M12)</f>
        <v/>
      </c>
      <c r="S12" s="38" t="str">
        <f aca="false">IF($A12="","",IF($F12&lt;=0,"",$G12/$F12*100))</f>
        <v/>
      </c>
      <c r="T12" s="38" t="str">
        <f aca="false">IF($A12="","",IF(Ordens!$G12&lt;=0,"",$J12/Ordens!$G12*100))</f>
        <v/>
      </c>
      <c r="U12" s="39" t="str">
        <f aca="false">IF($A12="","",-$R12-ROW()/1000000)</f>
        <v/>
      </c>
    </row>
    <row r="13" customFormat="false" ht="18" hidden="false" customHeight="true" outlineLevel="0" collapsed="false">
      <c r="A13" s="35" t="str">
        <f aca="false">IF(Ordens!$A13="","",Ordens!$A13)</f>
        <v/>
      </c>
      <c r="B13" s="26" t="str">
        <f aca="false">IF($A13="","",Ordens!$B13)</f>
        <v/>
      </c>
      <c r="C13" s="26" t="str">
        <f aca="false">IF($A13="","",Ordens!$E13)</f>
        <v/>
      </c>
      <c r="D13" s="25" t="str">
        <f aca="false">IF($A13="","",COUNTIF(Tarefas!$A$3:$A$202,$A13))</f>
        <v/>
      </c>
      <c r="E13" s="25" t="str">
        <f aca="false">IF($A13="","",COUNTIFS(Tarefas!$A$3:$A$202,$A13,Tarefas!$E$3:$E$202,"Concluída"))</f>
        <v/>
      </c>
      <c r="F13" s="28" t="str">
        <f aca="false">IF($A13="","",IF(Ordens!$F13&gt;0,Ordens!$F13,SUMIF(Tarefas!$A$3:$A$202,$A13,Tarefas!$G$3:$G$202)))</f>
        <v/>
      </c>
      <c r="G13" s="28" t="str">
        <f aca="false">IF($A13="","",SUMIF(Apontamentos!$A$3:$A$402,$A13,Apontamentos!$H$3:$H$402))</f>
        <v/>
      </c>
      <c r="H13" s="36" t="str">
        <f aca="false">IF($A13="","",SUMIF(Apontamentos!$A$3:$A$402,$A13,Apontamentos!$J$3:$J$402))</f>
        <v/>
      </c>
      <c r="I13" s="29" t="str">
        <f aca="false">IF($A13="","",SUMIF(Apontamentos!$A$3:$A$402,$A13,Apontamentos!$N$3:$N$402))</f>
        <v/>
      </c>
      <c r="J13" s="29" t="str">
        <f aca="false">IF($A13="","",SUMIF(Despesas!$A$3:$A$302,$A13,Despesas!$E$3:$E$302))</f>
        <v/>
      </c>
      <c r="K13" s="29" t="str">
        <f aca="false">IF($A13="","",SUMIFS(Despesas!$E$3:$E$302,Despesas!$A$3:$A$302,$A13,Despesas!$F$3:$F$302,"&lt;&gt;Não"))</f>
        <v/>
      </c>
      <c r="L13" s="29" t="str">
        <f aca="false">IF($A13="","",$J13-$K13)</f>
        <v/>
      </c>
      <c r="M13" s="29" t="str">
        <f aca="false">IF($A13="","",$K13*(1+Parâmetros!$C$8/100))</f>
        <v/>
      </c>
      <c r="N13" s="29" t="str">
        <f aca="false">IF($A13="","",SUMIF(Adiantamentos!$A$3:$A$62,$A13,Adiantamentos!$D$3:$D$62))</f>
        <v/>
      </c>
      <c r="O13" s="29" t="str">
        <f aca="false">IF($A13="","",$N13-SUMIFS(Despesas!$E$3:$E$302,Despesas!$A$3:$A$302,$A13,Despesas!$G$3:$G$302,"Sim"))</f>
        <v/>
      </c>
      <c r="P13" s="37" t="str">
        <f aca="false">IF($A13="","",COUNTIFS(Despesas!$A$3:$A$302,$A13,Despesas!$H$3:$H$302,"&lt;&gt;Sim"))</f>
        <v/>
      </c>
      <c r="Q13" s="37" t="str">
        <f aca="false">IF($A13="","",COUNTIFS(Despesas!$A$3:$A$302,$A13,Despesas!$I$3:$I$302,"Pendente"))</f>
        <v/>
      </c>
      <c r="R13" s="29" t="str">
        <f aca="false">IF($A13="","",$I13+$M13)</f>
        <v/>
      </c>
      <c r="S13" s="38" t="str">
        <f aca="false">IF($A13="","",IF($F13&lt;=0,"",$G13/$F13*100))</f>
        <v/>
      </c>
      <c r="T13" s="38" t="str">
        <f aca="false">IF($A13="","",IF(Ordens!$G13&lt;=0,"",$J13/Ordens!$G13*100))</f>
        <v/>
      </c>
      <c r="U13" s="39" t="str">
        <f aca="false">IF($A13="","",-$R13-ROW()/1000000)</f>
        <v/>
      </c>
    </row>
    <row r="14" customFormat="false" ht="18" hidden="false" customHeight="true" outlineLevel="0" collapsed="false">
      <c r="A14" s="35" t="str">
        <f aca="false">IF(Ordens!$A14="","",Ordens!$A14)</f>
        <v/>
      </c>
      <c r="B14" s="26" t="str">
        <f aca="false">IF($A14="","",Ordens!$B14)</f>
        <v/>
      </c>
      <c r="C14" s="26" t="str">
        <f aca="false">IF($A14="","",Ordens!$E14)</f>
        <v/>
      </c>
      <c r="D14" s="25" t="str">
        <f aca="false">IF($A14="","",COUNTIF(Tarefas!$A$3:$A$202,$A14))</f>
        <v/>
      </c>
      <c r="E14" s="25" t="str">
        <f aca="false">IF($A14="","",COUNTIFS(Tarefas!$A$3:$A$202,$A14,Tarefas!$E$3:$E$202,"Concluída"))</f>
        <v/>
      </c>
      <c r="F14" s="28" t="str">
        <f aca="false">IF($A14="","",IF(Ordens!$F14&gt;0,Ordens!$F14,SUMIF(Tarefas!$A$3:$A$202,$A14,Tarefas!$G$3:$G$202)))</f>
        <v/>
      </c>
      <c r="G14" s="28" t="str">
        <f aca="false">IF($A14="","",SUMIF(Apontamentos!$A$3:$A$402,$A14,Apontamentos!$H$3:$H$402))</f>
        <v/>
      </c>
      <c r="H14" s="36" t="str">
        <f aca="false">IF($A14="","",SUMIF(Apontamentos!$A$3:$A$402,$A14,Apontamentos!$J$3:$J$402))</f>
        <v/>
      </c>
      <c r="I14" s="29" t="str">
        <f aca="false">IF($A14="","",SUMIF(Apontamentos!$A$3:$A$402,$A14,Apontamentos!$N$3:$N$402))</f>
        <v/>
      </c>
      <c r="J14" s="29" t="str">
        <f aca="false">IF($A14="","",SUMIF(Despesas!$A$3:$A$302,$A14,Despesas!$E$3:$E$302))</f>
        <v/>
      </c>
      <c r="K14" s="29" t="str">
        <f aca="false">IF($A14="","",SUMIFS(Despesas!$E$3:$E$302,Despesas!$A$3:$A$302,$A14,Despesas!$F$3:$F$302,"&lt;&gt;Não"))</f>
        <v/>
      </c>
      <c r="L14" s="29" t="str">
        <f aca="false">IF($A14="","",$J14-$K14)</f>
        <v/>
      </c>
      <c r="M14" s="29" t="str">
        <f aca="false">IF($A14="","",$K14*(1+Parâmetros!$C$8/100))</f>
        <v/>
      </c>
      <c r="N14" s="29" t="str">
        <f aca="false">IF($A14="","",SUMIF(Adiantamentos!$A$3:$A$62,$A14,Adiantamentos!$D$3:$D$62))</f>
        <v/>
      </c>
      <c r="O14" s="29" t="str">
        <f aca="false">IF($A14="","",$N14-SUMIFS(Despesas!$E$3:$E$302,Despesas!$A$3:$A$302,$A14,Despesas!$G$3:$G$302,"Sim"))</f>
        <v/>
      </c>
      <c r="P14" s="37" t="str">
        <f aca="false">IF($A14="","",COUNTIFS(Despesas!$A$3:$A$302,$A14,Despesas!$H$3:$H$302,"&lt;&gt;Sim"))</f>
        <v/>
      </c>
      <c r="Q14" s="37" t="str">
        <f aca="false">IF($A14="","",COUNTIFS(Despesas!$A$3:$A$302,$A14,Despesas!$I$3:$I$302,"Pendente"))</f>
        <v/>
      </c>
      <c r="R14" s="29" t="str">
        <f aca="false">IF($A14="","",$I14+$M14)</f>
        <v/>
      </c>
      <c r="S14" s="38" t="str">
        <f aca="false">IF($A14="","",IF($F14&lt;=0,"",$G14/$F14*100))</f>
        <v/>
      </c>
      <c r="T14" s="38" t="str">
        <f aca="false">IF($A14="","",IF(Ordens!$G14&lt;=0,"",$J14/Ordens!$G14*100))</f>
        <v/>
      </c>
      <c r="U14" s="39" t="str">
        <f aca="false">IF($A14="","",-$R14-ROW()/1000000)</f>
        <v/>
      </c>
    </row>
    <row r="15" customFormat="false" ht="18" hidden="false" customHeight="true" outlineLevel="0" collapsed="false">
      <c r="A15" s="35" t="str">
        <f aca="false">IF(Ordens!$A15="","",Ordens!$A15)</f>
        <v/>
      </c>
      <c r="B15" s="26" t="str">
        <f aca="false">IF($A15="","",Ordens!$B15)</f>
        <v/>
      </c>
      <c r="C15" s="26" t="str">
        <f aca="false">IF($A15="","",Ordens!$E15)</f>
        <v/>
      </c>
      <c r="D15" s="25" t="str">
        <f aca="false">IF($A15="","",COUNTIF(Tarefas!$A$3:$A$202,$A15))</f>
        <v/>
      </c>
      <c r="E15" s="25" t="str">
        <f aca="false">IF($A15="","",COUNTIFS(Tarefas!$A$3:$A$202,$A15,Tarefas!$E$3:$E$202,"Concluída"))</f>
        <v/>
      </c>
      <c r="F15" s="28" t="str">
        <f aca="false">IF($A15="","",IF(Ordens!$F15&gt;0,Ordens!$F15,SUMIF(Tarefas!$A$3:$A$202,$A15,Tarefas!$G$3:$G$202)))</f>
        <v/>
      </c>
      <c r="G15" s="28" t="str">
        <f aca="false">IF($A15="","",SUMIF(Apontamentos!$A$3:$A$402,$A15,Apontamentos!$H$3:$H$402))</f>
        <v/>
      </c>
      <c r="H15" s="36" t="str">
        <f aca="false">IF($A15="","",SUMIF(Apontamentos!$A$3:$A$402,$A15,Apontamentos!$J$3:$J$402))</f>
        <v/>
      </c>
      <c r="I15" s="29" t="str">
        <f aca="false">IF($A15="","",SUMIF(Apontamentos!$A$3:$A$402,$A15,Apontamentos!$N$3:$N$402))</f>
        <v/>
      </c>
      <c r="J15" s="29" t="str">
        <f aca="false">IF($A15="","",SUMIF(Despesas!$A$3:$A$302,$A15,Despesas!$E$3:$E$302))</f>
        <v/>
      </c>
      <c r="K15" s="29" t="str">
        <f aca="false">IF($A15="","",SUMIFS(Despesas!$E$3:$E$302,Despesas!$A$3:$A$302,$A15,Despesas!$F$3:$F$302,"&lt;&gt;Não"))</f>
        <v/>
      </c>
      <c r="L15" s="29" t="str">
        <f aca="false">IF($A15="","",$J15-$K15)</f>
        <v/>
      </c>
      <c r="M15" s="29" t="str">
        <f aca="false">IF($A15="","",$K15*(1+Parâmetros!$C$8/100))</f>
        <v/>
      </c>
      <c r="N15" s="29" t="str">
        <f aca="false">IF($A15="","",SUMIF(Adiantamentos!$A$3:$A$62,$A15,Adiantamentos!$D$3:$D$62))</f>
        <v/>
      </c>
      <c r="O15" s="29" t="str">
        <f aca="false">IF($A15="","",$N15-SUMIFS(Despesas!$E$3:$E$302,Despesas!$A$3:$A$302,$A15,Despesas!$G$3:$G$302,"Sim"))</f>
        <v/>
      </c>
      <c r="P15" s="37" t="str">
        <f aca="false">IF($A15="","",COUNTIFS(Despesas!$A$3:$A$302,$A15,Despesas!$H$3:$H$302,"&lt;&gt;Sim"))</f>
        <v/>
      </c>
      <c r="Q15" s="37" t="str">
        <f aca="false">IF($A15="","",COUNTIFS(Despesas!$A$3:$A$302,$A15,Despesas!$I$3:$I$302,"Pendente"))</f>
        <v/>
      </c>
      <c r="R15" s="29" t="str">
        <f aca="false">IF($A15="","",$I15+$M15)</f>
        <v/>
      </c>
      <c r="S15" s="38" t="str">
        <f aca="false">IF($A15="","",IF($F15&lt;=0,"",$G15/$F15*100))</f>
        <v/>
      </c>
      <c r="T15" s="38" t="str">
        <f aca="false">IF($A15="","",IF(Ordens!$G15&lt;=0,"",$J15/Ordens!$G15*100))</f>
        <v/>
      </c>
      <c r="U15" s="39" t="str">
        <f aca="false">IF($A15="","",-$R15-ROW()/1000000)</f>
        <v/>
      </c>
    </row>
    <row r="16" customFormat="false" ht="18" hidden="false" customHeight="true" outlineLevel="0" collapsed="false">
      <c r="A16" s="35" t="str">
        <f aca="false">IF(Ordens!$A16="","",Ordens!$A16)</f>
        <v/>
      </c>
      <c r="B16" s="26" t="str">
        <f aca="false">IF($A16="","",Ordens!$B16)</f>
        <v/>
      </c>
      <c r="C16" s="26" t="str">
        <f aca="false">IF($A16="","",Ordens!$E16)</f>
        <v/>
      </c>
      <c r="D16" s="25" t="str">
        <f aca="false">IF($A16="","",COUNTIF(Tarefas!$A$3:$A$202,$A16))</f>
        <v/>
      </c>
      <c r="E16" s="25" t="str">
        <f aca="false">IF($A16="","",COUNTIFS(Tarefas!$A$3:$A$202,$A16,Tarefas!$E$3:$E$202,"Concluída"))</f>
        <v/>
      </c>
      <c r="F16" s="28" t="str">
        <f aca="false">IF($A16="","",IF(Ordens!$F16&gt;0,Ordens!$F16,SUMIF(Tarefas!$A$3:$A$202,$A16,Tarefas!$G$3:$G$202)))</f>
        <v/>
      </c>
      <c r="G16" s="28" t="str">
        <f aca="false">IF($A16="","",SUMIF(Apontamentos!$A$3:$A$402,$A16,Apontamentos!$H$3:$H$402))</f>
        <v/>
      </c>
      <c r="H16" s="36" t="str">
        <f aca="false">IF($A16="","",SUMIF(Apontamentos!$A$3:$A$402,$A16,Apontamentos!$J$3:$J$402))</f>
        <v/>
      </c>
      <c r="I16" s="29" t="str">
        <f aca="false">IF($A16="","",SUMIF(Apontamentos!$A$3:$A$402,$A16,Apontamentos!$N$3:$N$402))</f>
        <v/>
      </c>
      <c r="J16" s="29" t="str">
        <f aca="false">IF($A16="","",SUMIF(Despesas!$A$3:$A$302,$A16,Despesas!$E$3:$E$302))</f>
        <v/>
      </c>
      <c r="K16" s="29" t="str">
        <f aca="false">IF($A16="","",SUMIFS(Despesas!$E$3:$E$302,Despesas!$A$3:$A$302,$A16,Despesas!$F$3:$F$302,"&lt;&gt;Não"))</f>
        <v/>
      </c>
      <c r="L16" s="29" t="str">
        <f aca="false">IF($A16="","",$J16-$K16)</f>
        <v/>
      </c>
      <c r="M16" s="29" t="str">
        <f aca="false">IF($A16="","",$K16*(1+Parâmetros!$C$8/100))</f>
        <v/>
      </c>
      <c r="N16" s="29" t="str">
        <f aca="false">IF($A16="","",SUMIF(Adiantamentos!$A$3:$A$62,$A16,Adiantamentos!$D$3:$D$62))</f>
        <v/>
      </c>
      <c r="O16" s="29" t="str">
        <f aca="false">IF($A16="","",$N16-SUMIFS(Despesas!$E$3:$E$302,Despesas!$A$3:$A$302,$A16,Despesas!$G$3:$G$302,"Sim"))</f>
        <v/>
      </c>
      <c r="P16" s="37" t="str">
        <f aca="false">IF($A16="","",COUNTIFS(Despesas!$A$3:$A$302,$A16,Despesas!$H$3:$H$302,"&lt;&gt;Sim"))</f>
        <v/>
      </c>
      <c r="Q16" s="37" t="str">
        <f aca="false">IF($A16="","",COUNTIFS(Despesas!$A$3:$A$302,$A16,Despesas!$I$3:$I$302,"Pendente"))</f>
        <v/>
      </c>
      <c r="R16" s="29" t="str">
        <f aca="false">IF($A16="","",$I16+$M16)</f>
        <v/>
      </c>
      <c r="S16" s="38" t="str">
        <f aca="false">IF($A16="","",IF($F16&lt;=0,"",$G16/$F16*100))</f>
        <v/>
      </c>
      <c r="T16" s="38" t="str">
        <f aca="false">IF($A16="","",IF(Ordens!$G16&lt;=0,"",$J16/Ordens!$G16*100))</f>
        <v/>
      </c>
      <c r="U16" s="39" t="str">
        <f aca="false">IF($A16="","",-$R16-ROW()/1000000)</f>
        <v/>
      </c>
    </row>
    <row r="17" customFormat="false" ht="18" hidden="false" customHeight="true" outlineLevel="0" collapsed="false">
      <c r="A17" s="35" t="str">
        <f aca="false">IF(Ordens!$A17="","",Ordens!$A17)</f>
        <v/>
      </c>
      <c r="B17" s="26" t="str">
        <f aca="false">IF($A17="","",Ordens!$B17)</f>
        <v/>
      </c>
      <c r="C17" s="26" t="str">
        <f aca="false">IF($A17="","",Ordens!$E17)</f>
        <v/>
      </c>
      <c r="D17" s="25" t="str">
        <f aca="false">IF($A17="","",COUNTIF(Tarefas!$A$3:$A$202,$A17))</f>
        <v/>
      </c>
      <c r="E17" s="25" t="str">
        <f aca="false">IF($A17="","",COUNTIFS(Tarefas!$A$3:$A$202,$A17,Tarefas!$E$3:$E$202,"Concluída"))</f>
        <v/>
      </c>
      <c r="F17" s="28" t="str">
        <f aca="false">IF($A17="","",IF(Ordens!$F17&gt;0,Ordens!$F17,SUMIF(Tarefas!$A$3:$A$202,$A17,Tarefas!$G$3:$G$202)))</f>
        <v/>
      </c>
      <c r="G17" s="28" t="str">
        <f aca="false">IF($A17="","",SUMIF(Apontamentos!$A$3:$A$402,$A17,Apontamentos!$H$3:$H$402))</f>
        <v/>
      </c>
      <c r="H17" s="36" t="str">
        <f aca="false">IF($A17="","",SUMIF(Apontamentos!$A$3:$A$402,$A17,Apontamentos!$J$3:$J$402))</f>
        <v/>
      </c>
      <c r="I17" s="29" t="str">
        <f aca="false">IF($A17="","",SUMIF(Apontamentos!$A$3:$A$402,$A17,Apontamentos!$N$3:$N$402))</f>
        <v/>
      </c>
      <c r="J17" s="29" t="str">
        <f aca="false">IF($A17="","",SUMIF(Despesas!$A$3:$A$302,$A17,Despesas!$E$3:$E$302))</f>
        <v/>
      </c>
      <c r="K17" s="29" t="str">
        <f aca="false">IF($A17="","",SUMIFS(Despesas!$E$3:$E$302,Despesas!$A$3:$A$302,$A17,Despesas!$F$3:$F$302,"&lt;&gt;Não"))</f>
        <v/>
      </c>
      <c r="L17" s="29" t="str">
        <f aca="false">IF($A17="","",$J17-$K17)</f>
        <v/>
      </c>
      <c r="M17" s="29" t="str">
        <f aca="false">IF($A17="","",$K17*(1+Parâmetros!$C$8/100))</f>
        <v/>
      </c>
      <c r="N17" s="29" t="str">
        <f aca="false">IF($A17="","",SUMIF(Adiantamentos!$A$3:$A$62,$A17,Adiantamentos!$D$3:$D$62))</f>
        <v/>
      </c>
      <c r="O17" s="29" t="str">
        <f aca="false">IF($A17="","",$N17-SUMIFS(Despesas!$E$3:$E$302,Despesas!$A$3:$A$302,$A17,Despesas!$G$3:$G$302,"Sim"))</f>
        <v/>
      </c>
      <c r="P17" s="37" t="str">
        <f aca="false">IF($A17="","",COUNTIFS(Despesas!$A$3:$A$302,$A17,Despesas!$H$3:$H$302,"&lt;&gt;Sim"))</f>
        <v/>
      </c>
      <c r="Q17" s="37" t="str">
        <f aca="false">IF($A17="","",COUNTIFS(Despesas!$A$3:$A$302,$A17,Despesas!$I$3:$I$302,"Pendente"))</f>
        <v/>
      </c>
      <c r="R17" s="29" t="str">
        <f aca="false">IF($A17="","",$I17+$M17)</f>
        <v/>
      </c>
      <c r="S17" s="38" t="str">
        <f aca="false">IF($A17="","",IF($F17&lt;=0,"",$G17/$F17*100))</f>
        <v/>
      </c>
      <c r="T17" s="38" t="str">
        <f aca="false">IF($A17="","",IF(Ordens!$G17&lt;=0,"",$J17/Ordens!$G17*100))</f>
        <v/>
      </c>
      <c r="U17" s="39" t="str">
        <f aca="false">IF($A17="","",-$R17-ROW()/1000000)</f>
        <v/>
      </c>
    </row>
    <row r="18" customFormat="false" ht="18" hidden="false" customHeight="true" outlineLevel="0" collapsed="false">
      <c r="A18" s="35" t="str">
        <f aca="false">IF(Ordens!$A18="","",Ordens!$A18)</f>
        <v/>
      </c>
      <c r="B18" s="26" t="str">
        <f aca="false">IF($A18="","",Ordens!$B18)</f>
        <v/>
      </c>
      <c r="C18" s="26" t="str">
        <f aca="false">IF($A18="","",Ordens!$E18)</f>
        <v/>
      </c>
      <c r="D18" s="25" t="str">
        <f aca="false">IF($A18="","",COUNTIF(Tarefas!$A$3:$A$202,$A18))</f>
        <v/>
      </c>
      <c r="E18" s="25" t="str">
        <f aca="false">IF($A18="","",COUNTIFS(Tarefas!$A$3:$A$202,$A18,Tarefas!$E$3:$E$202,"Concluída"))</f>
        <v/>
      </c>
      <c r="F18" s="28" t="str">
        <f aca="false">IF($A18="","",IF(Ordens!$F18&gt;0,Ordens!$F18,SUMIF(Tarefas!$A$3:$A$202,$A18,Tarefas!$G$3:$G$202)))</f>
        <v/>
      </c>
      <c r="G18" s="28" t="str">
        <f aca="false">IF($A18="","",SUMIF(Apontamentos!$A$3:$A$402,$A18,Apontamentos!$H$3:$H$402))</f>
        <v/>
      </c>
      <c r="H18" s="36" t="str">
        <f aca="false">IF($A18="","",SUMIF(Apontamentos!$A$3:$A$402,$A18,Apontamentos!$J$3:$J$402))</f>
        <v/>
      </c>
      <c r="I18" s="29" t="str">
        <f aca="false">IF($A18="","",SUMIF(Apontamentos!$A$3:$A$402,$A18,Apontamentos!$N$3:$N$402))</f>
        <v/>
      </c>
      <c r="J18" s="29" t="str">
        <f aca="false">IF($A18="","",SUMIF(Despesas!$A$3:$A$302,$A18,Despesas!$E$3:$E$302))</f>
        <v/>
      </c>
      <c r="K18" s="29" t="str">
        <f aca="false">IF($A18="","",SUMIFS(Despesas!$E$3:$E$302,Despesas!$A$3:$A$302,$A18,Despesas!$F$3:$F$302,"&lt;&gt;Não"))</f>
        <v/>
      </c>
      <c r="L18" s="29" t="str">
        <f aca="false">IF($A18="","",$J18-$K18)</f>
        <v/>
      </c>
      <c r="M18" s="29" t="str">
        <f aca="false">IF($A18="","",$K18*(1+Parâmetros!$C$8/100))</f>
        <v/>
      </c>
      <c r="N18" s="29" t="str">
        <f aca="false">IF($A18="","",SUMIF(Adiantamentos!$A$3:$A$62,$A18,Adiantamentos!$D$3:$D$62))</f>
        <v/>
      </c>
      <c r="O18" s="29" t="str">
        <f aca="false">IF($A18="","",$N18-SUMIFS(Despesas!$E$3:$E$302,Despesas!$A$3:$A$302,$A18,Despesas!$G$3:$G$302,"Sim"))</f>
        <v/>
      </c>
      <c r="P18" s="37" t="str">
        <f aca="false">IF($A18="","",COUNTIFS(Despesas!$A$3:$A$302,$A18,Despesas!$H$3:$H$302,"&lt;&gt;Sim"))</f>
        <v/>
      </c>
      <c r="Q18" s="37" t="str">
        <f aca="false">IF($A18="","",COUNTIFS(Despesas!$A$3:$A$302,$A18,Despesas!$I$3:$I$302,"Pendente"))</f>
        <v/>
      </c>
      <c r="R18" s="29" t="str">
        <f aca="false">IF($A18="","",$I18+$M18)</f>
        <v/>
      </c>
      <c r="S18" s="38" t="str">
        <f aca="false">IF($A18="","",IF($F18&lt;=0,"",$G18/$F18*100))</f>
        <v/>
      </c>
      <c r="T18" s="38" t="str">
        <f aca="false">IF($A18="","",IF(Ordens!$G18&lt;=0,"",$J18/Ordens!$G18*100))</f>
        <v/>
      </c>
      <c r="U18" s="39" t="str">
        <f aca="false">IF($A18="","",-$R18-ROW()/1000000)</f>
        <v/>
      </c>
    </row>
    <row r="19" customFormat="false" ht="18" hidden="false" customHeight="true" outlineLevel="0" collapsed="false">
      <c r="A19" s="35" t="str">
        <f aca="false">IF(Ordens!$A19="","",Ordens!$A19)</f>
        <v/>
      </c>
      <c r="B19" s="26" t="str">
        <f aca="false">IF($A19="","",Ordens!$B19)</f>
        <v/>
      </c>
      <c r="C19" s="26" t="str">
        <f aca="false">IF($A19="","",Ordens!$E19)</f>
        <v/>
      </c>
      <c r="D19" s="25" t="str">
        <f aca="false">IF($A19="","",COUNTIF(Tarefas!$A$3:$A$202,$A19))</f>
        <v/>
      </c>
      <c r="E19" s="25" t="str">
        <f aca="false">IF($A19="","",COUNTIFS(Tarefas!$A$3:$A$202,$A19,Tarefas!$E$3:$E$202,"Concluída"))</f>
        <v/>
      </c>
      <c r="F19" s="28" t="str">
        <f aca="false">IF($A19="","",IF(Ordens!$F19&gt;0,Ordens!$F19,SUMIF(Tarefas!$A$3:$A$202,$A19,Tarefas!$G$3:$G$202)))</f>
        <v/>
      </c>
      <c r="G19" s="28" t="str">
        <f aca="false">IF($A19="","",SUMIF(Apontamentos!$A$3:$A$402,$A19,Apontamentos!$H$3:$H$402))</f>
        <v/>
      </c>
      <c r="H19" s="36" t="str">
        <f aca="false">IF($A19="","",SUMIF(Apontamentos!$A$3:$A$402,$A19,Apontamentos!$J$3:$J$402))</f>
        <v/>
      </c>
      <c r="I19" s="29" t="str">
        <f aca="false">IF($A19="","",SUMIF(Apontamentos!$A$3:$A$402,$A19,Apontamentos!$N$3:$N$402))</f>
        <v/>
      </c>
      <c r="J19" s="29" t="str">
        <f aca="false">IF($A19="","",SUMIF(Despesas!$A$3:$A$302,$A19,Despesas!$E$3:$E$302))</f>
        <v/>
      </c>
      <c r="K19" s="29" t="str">
        <f aca="false">IF($A19="","",SUMIFS(Despesas!$E$3:$E$302,Despesas!$A$3:$A$302,$A19,Despesas!$F$3:$F$302,"&lt;&gt;Não"))</f>
        <v/>
      </c>
      <c r="L19" s="29" t="str">
        <f aca="false">IF($A19="","",$J19-$K19)</f>
        <v/>
      </c>
      <c r="M19" s="29" t="str">
        <f aca="false">IF($A19="","",$K19*(1+Parâmetros!$C$8/100))</f>
        <v/>
      </c>
      <c r="N19" s="29" t="str">
        <f aca="false">IF($A19="","",SUMIF(Adiantamentos!$A$3:$A$62,$A19,Adiantamentos!$D$3:$D$62))</f>
        <v/>
      </c>
      <c r="O19" s="29" t="str">
        <f aca="false">IF($A19="","",$N19-SUMIFS(Despesas!$E$3:$E$302,Despesas!$A$3:$A$302,$A19,Despesas!$G$3:$G$302,"Sim"))</f>
        <v/>
      </c>
      <c r="P19" s="37" t="str">
        <f aca="false">IF($A19="","",COUNTIFS(Despesas!$A$3:$A$302,$A19,Despesas!$H$3:$H$302,"&lt;&gt;Sim"))</f>
        <v/>
      </c>
      <c r="Q19" s="37" t="str">
        <f aca="false">IF($A19="","",COUNTIFS(Despesas!$A$3:$A$302,$A19,Despesas!$I$3:$I$302,"Pendente"))</f>
        <v/>
      </c>
      <c r="R19" s="29" t="str">
        <f aca="false">IF($A19="","",$I19+$M19)</f>
        <v/>
      </c>
      <c r="S19" s="38" t="str">
        <f aca="false">IF($A19="","",IF($F19&lt;=0,"",$G19/$F19*100))</f>
        <v/>
      </c>
      <c r="T19" s="38" t="str">
        <f aca="false">IF($A19="","",IF(Ordens!$G19&lt;=0,"",$J19/Ordens!$G19*100))</f>
        <v/>
      </c>
      <c r="U19" s="39" t="str">
        <f aca="false">IF($A19="","",-$R19-ROW()/1000000)</f>
        <v/>
      </c>
    </row>
    <row r="20" customFormat="false" ht="18" hidden="false" customHeight="true" outlineLevel="0" collapsed="false">
      <c r="A20" s="35" t="str">
        <f aca="false">IF(Ordens!$A20="","",Ordens!$A20)</f>
        <v/>
      </c>
      <c r="B20" s="26" t="str">
        <f aca="false">IF($A20="","",Ordens!$B20)</f>
        <v/>
      </c>
      <c r="C20" s="26" t="str">
        <f aca="false">IF($A20="","",Ordens!$E20)</f>
        <v/>
      </c>
      <c r="D20" s="25" t="str">
        <f aca="false">IF($A20="","",COUNTIF(Tarefas!$A$3:$A$202,$A20))</f>
        <v/>
      </c>
      <c r="E20" s="25" t="str">
        <f aca="false">IF($A20="","",COUNTIFS(Tarefas!$A$3:$A$202,$A20,Tarefas!$E$3:$E$202,"Concluída"))</f>
        <v/>
      </c>
      <c r="F20" s="28" t="str">
        <f aca="false">IF($A20="","",IF(Ordens!$F20&gt;0,Ordens!$F20,SUMIF(Tarefas!$A$3:$A$202,$A20,Tarefas!$G$3:$G$202)))</f>
        <v/>
      </c>
      <c r="G20" s="28" t="str">
        <f aca="false">IF($A20="","",SUMIF(Apontamentos!$A$3:$A$402,$A20,Apontamentos!$H$3:$H$402))</f>
        <v/>
      </c>
      <c r="H20" s="36" t="str">
        <f aca="false">IF($A20="","",SUMIF(Apontamentos!$A$3:$A$402,$A20,Apontamentos!$J$3:$J$402))</f>
        <v/>
      </c>
      <c r="I20" s="29" t="str">
        <f aca="false">IF($A20="","",SUMIF(Apontamentos!$A$3:$A$402,$A20,Apontamentos!$N$3:$N$402))</f>
        <v/>
      </c>
      <c r="J20" s="29" t="str">
        <f aca="false">IF($A20="","",SUMIF(Despesas!$A$3:$A$302,$A20,Despesas!$E$3:$E$302))</f>
        <v/>
      </c>
      <c r="K20" s="29" t="str">
        <f aca="false">IF($A20="","",SUMIFS(Despesas!$E$3:$E$302,Despesas!$A$3:$A$302,$A20,Despesas!$F$3:$F$302,"&lt;&gt;Não"))</f>
        <v/>
      </c>
      <c r="L20" s="29" t="str">
        <f aca="false">IF($A20="","",$J20-$K20)</f>
        <v/>
      </c>
      <c r="M20" s="29" t="str">
        <f aca="false">IF($A20="","",$K20*(1+Parâmetros!$C$8/100))</f>
        <v/>
      </c>
      <c r="N20" s="29" t="str">
        <f aca="false">IF($A20="","",SUMIF(Adiantamentos!$A$3:$A$62,$A20,Adiantamentos!$D$3:$D$62))</f>
        <v/>
      </c>
      <c r="O20" s="29" t="str">
        <f aca="false">IF($A20="","",$N20-SUMIFS(Despesas!$E$3:$E$302,Despesas!$A$3:$A$302,$A20,Despesas!$G$3:$G$302,"Sim"))</f>
        <v/>
      </c>
      <c r="P20" s="37" t="str">
        <f aca="false">IF($A20="","",COUNTIFS(Despesas!$A$3:$A$302,$A20,Despesas!$H$3:$H$302,"&lt;&gt;Sim"))</f>
        <v/>
      </c>
      <c r="Q20" s="37" t="str">
        <f aca="false">IF($A20="","",COUNTIFS(Despesas!$A$3:$A$302,$A20,Despesas!$I$3:$I$302,"Pendente"))</f>
        <v/>
      </c>
      <c r="R20" s="29" t="str">
        <f aca="false">IF($A20="","",$I20+$M20)</f>
        <v/>
      </c>
      <c r="S20" s="38" t="str">
        <f aca="false">IF($A20="","",IF($F20&lt;=0,"",$G20/$F20*100))</f>
        <v/>
      </c>
      <c r="T20" s="38" t="str">
        <f aca="false">IF($A20="","",IF(Ordens!$G20&lt;=0,"",$J20/Ordens!$G20*100))</f>
        <v/>
      </c>
      <c r="U20" s="39" t="str">
        <f aca="false">IF($A20="","",-$R20-ROW()/1000000)</f>
        <v/>
      </c>
    </row>
    <row r="21" customFormat="false" ht="18" hidden="false" customHeight="true" outlineLevel="0" collapsed="false">
      <c r="A21" s="35" t="str">
        <f aca="false">IF(Ordens!$A21="","",Ordens!$A21)</f>
        <v/>
      </c>
      <c r="B21" s="26" t="str">
        <f aca="false">IF($A21="","",Ordens!$B21)</f>
        <v/>
      </c>
      <c r="C21" s="26" t="str">
        <f aca="false">IF($A21="","",Ordens!$E21)</f>
        <v/>
      </c>
      <c r="D21" s="25" t="str">
        <f aca="false">IF($A21="","",COUNTIF(Tarefas!$A$3:$A$202,$A21))</f>
        <v/>
      </c>
      <c r="E21" s="25" t="str">
        <f aca="false">IF($A21="","",COUNTIFS(Tarefas!$A$3:$A$202,$A21,Tarefas!$E$3:$E$202,"Concluída"))</f>
        <v/>
      </c>
      <c r="F21" s="28" t="str">
        <f aca="false">IF($A21="","",IF(Ordens!$F21&gt;0,Ordens!$F21,SUMIF(Tarefas!$A$3:$A$202,$A21,Tarefas!$G$3:$G$202)))</f>
        <v/>
      </c>
      <c r="G21" s="28" t="str">
        <f aca="false">IF($A21="","",SUMIF(Apontamentos!$A$3:$A$402,$A21,Apontamentos!$H$3:$H$402))</f>
        <v/>
      </c>
      <c r="H21" s="36" t="str">
        <f aca="false">IF($A21="","",SUMIF(Apontamentos!$A$3:$A$402,$A21,Apontamentos!$J$3:$J$402))</f>
        <v/>
      </c>
      <c r="I21" s="29" t="str">
        <f aca="false">IF($A21="","",SUMIF(Apontamentos!$A$3:$A$402,$A21,Apontamentos!$N$3:$N$402))</f>
        <v/>
      </c>
      <c r="J21" s="29" t="str">
        <f aca="false">IF($A21="","",SUMIF(Despesas!$A$3:$A$302,$A21,Despesas!$E$3:$E$302))</f>
        <v/>
      </c>
      <c r="K21" s="29" t="str">
        <f aca="false">IF($A21="","",SUMIFS(Despesas!$E$3:$E$302,Despesas!$A$3:$A$302,$A21,Despesas!$F$3:$F$302,"&lt;&gt;Não"))</f>
        <v/>
      </c>
      <c r="L21" s="29" t="str">
        <f aca="false">IF($A21="","",$J21-$K21)</f>
        <v/>
      </c>
      <c r="M21" s="29" t="str">
        <f aca="false">IF($A21="","",$K21*(1+Parâmetros!$C$8/100))</f>
        <v/>
      </c>
      <c r="N21" s="29" t="str">
        <f aca="false">IF($A21="","",SUMIF(Adiantamentos!$A$3:$A$62,$A21,Adiantamentos!$D$3:$D$62))</f>
        <v/>
      </c>
      <c r="O21" s="29" t="str">
        <f aca="false">IF($A21="","",$N21-SUMIFS(Despesas!$E$3:$E$302,Despesas!$A$3:$A$302,$A21,Despesas!$G$3:$G$302,"Sim"))</f>
        <v/>
      </c>
      <c r="P21" s="37" t="str">
        <f aca="false">IF($A21="","",COUNTIFS(Despesas!$A$3:$A$302,$A21,Despesas!$H$3:$H$302,"&lt;&gt;Sim"))</f>
        <v/>
      </c>
      <c r="Q21" s="37" t="str">
        <f aca="false">IF($A21="","",COUNTIFS(Despesas!$A$3:$A$302,$A21,Despesas!$I$3:$I$302,"Pendente"))</f>
        <v/>
      </c>
      <c r="R21" s="29" t="str">
        <f aca="false">IF($A21="","",$I21+$M21)</f>
        <v/>
      </c>
      <c r="S21" s="38" t="str">
        <f aca="false">IF($A21="","",IF($F21&lt;=0,"",$G21/$F21*100))</f>
        <v/>
      </c>
      <c r="T21" s="38" t="str">
        <f aca="false">IF($A21="","",IF(Ordens!$G21&lt;=0,"",$J21/Ordens!$G21*100))</f>
        <v/>
      </c>
      <c r="U21" s="39" t="str">
        <f aca="false">IF($A21="","",-$R21-ROW()/1000000)</f>
        <v/>
      </c>
    </row>
    <row r="22" customFormat="false" ht="18" hidden="false" customHeight="true" outlineLevel="0" collapsed="false">
      <c r="A22" s="35" t="str">
        <f aca="false">IF(Ordens!$A22="","",Ordens!$A22)</f>
        <v/>
      </c>
      <c r="B22" s="26" t="str">
        <f aca="false">IF($A22="","",Ordens!$B22)</f>
        <v/>
      </c>
      <c r="C22" s="26" t="str">
        <f aca="false">IF($A22="","",Ordens!$E22)</f>
        <v/>
      </c>
      <c r="D22" s="25" t="str">
        <f aca="false">IF($A22="","",COUNTIF(Tarefas!$A$3:$A$202,$A22))</f>
        <v/>
      </c>
      <c r="E22" s="25" t="str">
        <f aca="false">IF($A22="","",COUNTIFS(Tarefas!$A$3:$A$202,$A22,Tarefas!$E$3:$E$202,"Concluída"))</f>
        <v/>
      </c>
      <c r="F22" s="28" t="str">
        <f aca="false">IF($A22="","",IF(Ordens!$F22&gt;0,Ordens!$F22,SUMIF(Tarefas!$A$3:$A$202,$A22,Tarefas!$G$3:$G$202)))</f>
        <v/>
      </c>
      <c r="G22" s="28" t="str">
        <f aca="false">IF($A22="","",SUMIF(Apontamentos!$A$3:$A$402,$A22,Apontamentos!$H$3:$H$402))</f>
        <v/>
      </c>
      <c r="H22" s="36" t="str">
        <f aca="false">IF($A22="","",SUMIF(Apontamentos!$A$3:$A$402,$A22,Apontamentos!$J$3:$J$402))</f>
        <v/>
      </c>
      <c r="I22" s="29" t="str">
        <f aca="false">IF($A22="","",SUMIF(Apontamentos!$A$3:$A$402,$A22,Apontamentos!$N$3:$N$402))</f>
        <v/>
      </c>
      <c r="J22" s="29" t="str">
        <f aca="false">IF($A22="","",SUMIF(Despesas!$A$3:$A$302,$A22,Despesas!$E$3:$E$302))</f>
        <v/>
      </c>
      <c r="K22" s="29" t="str">
        <f aca="false">IF($A22="","",SUMIFS(Despesas!$E$3:$E$302,Despesas!$A$3:$A$302,$A22,Despesas!$F$3:$F$302,"&lt;&gt;Não"))</f>
        <v/>
      </c>
      <c r="L22" s="29" t="str">
        <f aca="false">IF($A22="","",$J22-$K22)</f>
        <v/>
      </c>
      <c r="M22" s="29" t="str">
        <f aca="false">IF($A22="","",$K22*(1+Parâmetros!$C$8/100))</f>
        <v/>
      </c>
      <c r="N22" s="29" t="str">
        <f aca="false">IF($A22="","",SUMIF(Adiantamentos!$A$3:$A$62,$A22,Adiantamentos!$D$3:$D$62))</f>
        <v/>
      </c>
      <c r="O22" s="29" t="str">
        <f aca="false">IF($A22="","",$N22-SUMIFS(Despesas!$E$3:$E$302,Despesas!$A$3:$A$302,$A22,Despesas!$G$3:$G$302,"Sim"))</f>
        <v/>
      </c>
      <c r="P22" s="37" t="str">
        <f aca="false">IF($A22="","",COUNTIFS(Despesas!$A$3:$A$302,$A22,Despesas!$H$3:$H$302,"&lt;&gt;Sim"))</f>
        <v/>
      </c>
      <c r="Q22" s="37" t="str">
        <f aca="false">IF($A22="","",COUNTIFS(Despesas!$A$3:$A$302,$A22,Despesas!$I$3:$I$302,"Pendente"))</f>
        <v/>
      </c>
      <c r="R22" s="29" t="str">
        <f aca="false">IF($A22="","",$I22+$M22)</f>
        <v/>
      </c>
      <c r="S22" s="38" t="str">
        <f aca="false">IF($A22="","",IF($F22&lt;=0,"",$G22/$F22*100))</f>
        <v/>
      </c>
      <c r="T22" s="38" t="str">
        <f aca="false">IF($A22="","",IF(Ordens!$G22&lt;=0,"",$J22/Ordens!$G22*100))</f>
        <v/>
      </c>
      <c r="U22" s="39" t="str">
        <f aca="false">IF($A22="","",-$R22-ROW()/1000000)</f>
        <v/>
      </c>
    </row>
    <row r="23" customFormat="false" ht="18" hidden="false" customHeight="true" outlineLevel="0" collapsed="false">
      <c r="A23" s="35" t="str">
        <f aca="false">IF(Ordens!$A23="","",Ordens!$A23)</f>
        <v/>
      </c>
      <c r="B23" s="26" t="str">
        <f aca="false">IF($A23="","",Ordens!$B23)</f>
        <v/>
      </c>
      <c r="C23" s="26" t="str">
        <f aca="false">IF($A23="","",Ordens!$E23)</f>
        <v/>
      </c>
      <c r="D23" s="25" t="str">
        <f aca="false">IF($A23="","",COUNTIF(Tarefas!$A$3:$A$202,$A23))</f>
        <v/>
      </c>
      <c r="E23" s="25" t="str">
        <f aca="false">IF($A23="","",COUNTIFS(Tarefas!$A$3:$A$202,$A23,Tarefas!$E$3:$E$202,"Concluída"))</f>
        <v/>
      </c>
      <c r="F23" s="28" t="str">
        <f aca="false">IF($A23="","",IF(Ordens!$F23&gt;0,Ordens!$F23,SUMIF(Tarefas!$A$3:$A$202,$A23,Tarefas!$G$3:$G$202)))</f>
        <v/>
      </c>
      <c r="G23" s="28" t="str">
        <f aca="false">IF($A23="","",SUMIF(Apontamentos!$A$3:$A$402,$A23,Apontamentos!$H$3:$H$402))</f>
        <v/>
      </c>
      <c r="H23" s="36" t="str">
        <f aca="false">IF($A23="","",SUMIF(Apontamentos!$A$3:$A$402,$A23,Apontamentos!$J$3:$J$402))</f>
        <v/>
      </c>
      <c r="I23" s="29" t="str">
        <f aca="false">IF($A23="","",SUMIF(Apontamentos!$A$3:$A$402,$A23,Apontamentos!$N$3:$N$402))</f>
        <v/>
      </c>
      <c r="J23" s="29" t="str">
        <f aca="false">IF($A23="","",SUMIF(Despesas!$A$3:$A$302,$A23,Despesas!$E$3:$E$302))</f>
        <v/>
      </c>
      <c r="K23" s="29" t="str">
        <f aca="false">IF($A23="","",SUMIFS(Despesas!$E$3:$E$302,Despesas!$A$3:$A$302,$A23,Despesas!$F$3:$F$302,"&lt;&gt;Não"))</f>
        <v/>
      </c>
      <c r="L23" s="29" t="str">
        <f aca="false">IF($A23="","",$J23-$K23)</f>
        <v/>
      </c>
      <c r="M23" s="29" t="str">
        <f aca="false">IF($A23="","",$K23*(1+Parâmetros!$C$8/100))</f>
        <v/>
      </c>
      <c r="N23" s="29" t="str">
        <f aca="false">IF($A23="","",SUMIF(Adiantamentos!$A$3:$A$62,$A23,Adiantamentos!$D$3:$D$62))</f>
        <v/>
      </c>
      <c r="O23" s="29" t="str">
        <f aca="false">IF($A23="","",$N23-SUMIFS(Despesas!$E$3:$E$302,Despesas!$A$3:$A$302,$A23,Despesas!$G$3:$G$302,"Sim"))</f>
        <v/>
      </c>
      <c r="P23" s="37" t="str">
        <f aca="false">IF($A23="","",COUNTIFS(Despesas!$A$3:$A$302,$A23,Despesas!$H$3:$H$302,"&lt;&gt;Sim"))</f>
        <v/>
      </c>
      <c r="Q23" s="37" t="str">
        <f aca="false">IF($A23="","",COUNTIFS(Despesas!$A$3:$A$302,$A23,Despesas!$I$3:$I$302,"Pendente"))</f>
        <v/>
      </c>
      <c r="R23" s="29" t="str">
        <f aca="false">IF($A23="","",$I23+$M23)</f>
        <v/>
      </c>
      <c r="S23" s="38" t="str">
        <f aca="false">IF($A23="","",IF($F23&lt;=0,"",$G23/$F23*100))</f>
        <v/>
      </c>
      <c r="T23" s="38" t="str">
        <f aca="false">IF($A23="","",IF(Ordens!$G23&lt;=0,"",$J23/Ordens!$G23*100))</f>
        <v/>
      </c>
      <c r="U23" s="39" t="str">
        <f aca="false">IF($A23="","",-$R23-ROW()/1000000)</f>
        <v/>
      </c>
    </row>
    <row r="24" customFormat="false" ht="18" hidden="false" customHeight="true" outlineLevel="0" collapsed="false">
      <c r="A24" s="35" t="str">
        <f aca="false">IF(Ordens!$A24="","",Ordens!$A24)</f>
        <v/>
      </c>
      <c r="B24" s="26" t="str">
        <f aca="false">IF($A24="","",Ordens!$B24)</f>
        <v/>
      </c>
      <c r="C24" s="26" t="str">
        <f aca="false">IF($A24="","",Ordens!$E24)</f>
        <v/>
      </c>
      <c r="D24" s="25" t="str">
        <f aca="false">IF($A24="","",COUNTIF(Tarefas!$A$3:$A$202,$A24))</f>
        <v/>
      </c>
      <c r="E24" s="25" t="str">
        <f aca="false">IF($A24="","",COUNTIFS(Tarefas!$A$3:$A$202,$A24,Tarefas!$E$3:$E$202,"Concluída"))</f>
        <v/>
      </c>
      <c r="F24" s="28" t="str">
        <f aca="false">IF($A24="","",IF(Ordens!$F24&gt;0,Ordens!$F24,SUMIF(Tarefas!$A$3:$A$202,$A24,Tarefas!$G$3:$G$202)))</f>
        <v/>
      </c>
      <c r="G24" s="28" t="str">
        <f aca="false">IF($A24="","",SUMIF(Apontamentos!$A$3:$A$402,$A24,Apontamentos!$H$3:$H$402))</f>
        <v/>
      </c>
      <c r="H24" s="36" t="str">
        <f aca="false">IF($A24="","",SUMIF(Apontamentos!$A$3:$A$402,$A24,Apontamentos!$J$3:$J$402))</f>
        <v/>
      </c>
      <c r="I24" s="29" t="str">
        <f aca="false">IF($A24="","",SUMIF(Apontamentos!$A$3:$A$402,$A24,Apontamentos!$N$3:$N$402))</f>
        <v/>
      </c>
      <c r="J24" s="29" t="str">
        <f aca="false">IF($A24="","",SUMIF(Despesas!$A$3:$A$302,$A24,Despesas!$E$3:$E$302))</f>
        <v/>
      </c>
      <c r="K24" s="29" t="str">
        <f aca="false">IF($A24="","",SUMIFS(Despesas!$E$3:$E$302,Despesas!$A$3:$A$302,$A24,Despesas!$F$3:$F$302,"&lt;&gt;Não"))</f>
        <v/>
      </c>
      <c r="L24" s="29" t="str">
        <f aca="false">IF($A24="","",$J24-$K24)</f>
        <v/>
      </c>
      <c r="M24" s="29" t="str">
        <f aca="false">IF($A24="","",$K24*(1+Parâmetros!$C$8/100))</f>
        <v/>
      </c>
      <c r="N24" s="29" t="str">
        <f aca="false">IF($A24="","",SUMIF(Adiantamentos!$A$3:$A$62,$A24,Adiantamentos!$D$3:$D$62))</f>
        <v/>
      </c>
      <c r="O24" s="29" t="str">
        <f aca="false">IF($A24="","",$N24-SUMIFS(Despesas!$E$3:$E$302,Despesas!$A$3:$A$302,$A24,Despesas!$G$3:$G$302,"Sim"))</f>
        <v/>
      </c>
      <c r="P24" s="37" t="str">
        <f aca="false">IF($A24="","",COUNTIFS(Despesas!$A$3:$A$302,$A24,Despesas!$H$3:$H$302,"&lt;&gt;Sim"))</f>
        <v/>
      </c>
      <c r="Q24" s="37" t="str">
        <f aca="false">IF($A24="","",COUNTIFS(Despesas!$A$3:$A$302,$A24,Despesas!$I$3:$I$302,"Pendente"))</f>
        <v/>
      </c>
      <c r="R24" s="29" t="str">
        <f aca="false">IF($A24="","",$I24+$M24)</f>
        <v/>
      </c>
      <c r="S24" s="38" t="str">
        <f aca="false">IF($A24="","",IF($F24&lt;=0,"",$G24/$F24*100))</f>
        <v/>
      </c>
      <c r="T24" s="38" t="str">
        <f aca="false">IF($A24="","",IF(Ordens!$G24&lt;=0,"",$J24/Ordens!$G24*100))</f>
        <v/>
      </c>
      <c r="U24" s="39" t="str">
        <f aca="false">IF($A24="","",-$R24-ROW()/1000000)</f>
        <v/>
      </c>
    </row>
    <row r="25" customFormat="false" ht="18" hidden="false" customHeight="true" outlineLevel="0" collapsed="false">
      <c r="A25" s="35" t="str">
        <f aca="false">IF(Ordens!$A25="","",Ordens!$A25)</f>
        <v/>
      </c>
      <c r="B25" s="26" t="str">
        <f aca="false">IF($A25="","",Ordens!$B25)</f>
        <v/>
      </c>
      <c r="C25" s="26" t="str">
        <f aca="false">IF($A25="","",Ordens!$E25)</f>
        <v/>
      </c>
      <c r="D25" s="25" t="str">
        <f aca="false">IF($A25="","",COUNTIF(Tarefas!$A$3:$A$202,$A25))</f>
        <v/>
      </c>
      <c r="E25" s="25" t="str">
        <f aca="false">IF($A25="","",COUNTIFS(Tarefas!$A$3:$A$202,$A25,Tarefas!$E$3:$E$202,"Concluída"))</f>
        <v/>
      </c>
      <c r="F25" s="28" t="str">
        <f aca="false">IF($A25="","",IF(Ordens!$F25&gt;0,Ordens!$F25,SUMIF(Tarefas!$A$3:$A$202,$A25,Tarefas!$G$3:$G$202)))</f>
        <v/>
      </c>
      <c r="G25" s="28" t="str">
        <f aca="false">IF($A25="","",SUMIF(Apontamentos!$A$3:$A$402,$A25,Apontamentos!$H$3:$H$402))</f>
        <v/>
      </c>
      <c r="H25" s="36" t="str">
        <f aca="false">IF($A25="","",SUMIF(Apontamentos!$A$3:$A$402,$A25,Apontamentos!$J$3:$J$402))</f>
        <v/>
      </c>
      <c r="I25" s="29" t="str">
        <f aca="false">IF($A25="","",SUMIF(Apontamentos!$A$3:$A$402,$A25,Apontamentos!$N$3:$N$402))</f>
        <v/>
      </c>
      <c r="J25" s="29" t="str">
        <f aca="false">IF($A25="","",SUMIF(Despesas!$A$3:$A$302,$A25,Despesas!$E$3:$E$302))</f>
        <v/>
      </c>
      <c r="K25" s="29" t="str">
        <f aca="false">IF($A25="","",SUMIFS(Despesas!$E$3:$E$302,Despesas!$A$3:$A$302,$A25,Despesas!$F$3:$F$302,"&lt;&gt;Não"))</f>
        <v/>
      </c>
      <c r="L25" s="29" t="str">
        <f aca="false">IF($A25="","",$J25-$K25)</f>
        <v/>
      </c>
      <c r="M25" s="29" t="str">
        <f aca="false">IF($A25="","",$K25*(1+Parâmetros!$C$8/100))</f>
        <v/>
      </c>
      <c r="N25" s="29" t="str">
        <f aca="false">IF($A25="","",SUMIF(Adiantamentos!$A$3:$A$62,$A25,Adiantamentos!$D$3:$D$62))</f>
        <v/>
      </c>
      <c r="O25" s="29" t="str">
        <f aca="false">IF($A25="","",$N25-SUMIFS(Despesas!$E$3:$E$302,Despesas!$A$3:$A$302,$A25,Despesas!$G$3:$G$302,"Sim"))</f>
        <v/>
      </c>
      <c r="P25" s="37" t="str">
        <f aca="false">IF($A25="","",COUNTIFS(Despesas!$A$3:$A$302,$A25,Despesas!$H$3:$H$302,"&lt;&gt;Sim"))</f>
        <v/>
      </c>
      <c r="Q25" s="37" t="str">
        <f aca="false">IF($A25="","",COUNTIFS(Despesas!$A$3:$A$302,$A25,Despesas!$I$3:$I$302,"Pendente"))</f>
        <v/>
      </c>
      <c r="R25" s="29" t="str">
        <f aca="false">IF($A25="","",$I25+$M25)</f>
        <v/>
      </c>
      <c r="S25" s="38" t="str">
        <f aca="false">IF($A25="","",IF($F25&lt;=0,"",$G25/$F25*100))</f>
        <v/>
      </c>
      <c r="T25" s="38" t="str">
        <f aca="false">IF($A25="","",IF(Ordens!$G25&lt;=0,"",$J25/Ordens!$G25*100))</f>
        <v/>
      </c>
      <c r="U25" s="39" t="str">
        <f aca="false">IF($A25="","",-$R25-ROW()/1000000)</f>
        <v/>
      </c>
    </row>
    <row r="26" customFormat="false" ht="18" hidden="false" customHeight="true" outlineLevel="0" collapsed="false">
      <c r="A26" s="35" t="str">
        <f aca="false">IF(Ordens!$A26="","",Ordens!$A26)</f>
        <v/>
      </c>
      <c r="B26" s="26" t="str">
        <f aca="false">IF($A26="","",Ordens!$B26)</f>
        <v/>
      </c>
      <c r="C26" s="26" t="str">
        <f aca="false">IF($A26="","",Ordens!$E26)</f>
        <v/>
      </c>
      <c r="D26" s="25" t="str">
        <f aca="false">IF($A26="","",COUNTIF(Tarefas!$A$3:$A$202,$A26))</f>
        <v/>
      </c>
      <c r="E26" s="25" t="str">
        <f aca="false">IF($A26="","",COUNTIFS(Tarefas!$A$3:$A$202,$A26,Tarefas!$E$3:$E$202,"Concluída"))</f>
        <v/>
      </c>
      <c r="F26" s="28" t="str">
        <f aca="false">IF($A26="","",IF(Ordens!$F26&gt;0,Ordens!$F26,SUMIF(Tarefas!$A$3:$A$202,$A26,Tarefas!$G$3:$G$202)))</f>
        <v/>
      </c>
      <c r="G26" s="28" t="str">
        <f aca="false">IF($A26="","",SUMIF(Apontamentos!$A$3:$A$402,$A26,Apontamentos!$H$3:$H$402))</f>
        <v/>
      </c>
      <c r="H26" s="36" t="str">
        <f aca="false">IF($A26="","",SUMIF(Apontamentos!$A$3:$A$402,$A26,Apontamentos!$J$3:$J$402))</f>
        <v/>
      </c>
      <c r="I26" s="29" t="str">
        <f aca="false">IF($A26="","",SUMIF(Apontamentos!$A$3:$A$402,$A26,Apontamentos!$N$3:$N$402))</f>
        <v/>
      </c>
      <c r="J26" s="29" t="str">
        <f aca="false">IF($A26="","",SUMIF(Despesas!$A$3:$A$302,$A26,Despesas!$E$3:$E$302))</f>
        <v/>
      </c>
      <c r="K26" s="29" t="str">
        <f aca="false">IF($A26="","",SUMIFS(Despesas!$E$3:$E$302,Despesas!$A$3:$A$302,$A26,Despesas!$F$3:$F$302,"&lt;&gt;Não"))</f>
        <v/>
      </c>
      <c r="L26" s="29" t="str">
        <f aca="false">IF($A26="","",$J26-$K26)</f>
        <v/>
      </c>
      <c r="M26" s="29" t="str">
        <f aca="false">IF($A26="","",$K26*(1+Parâmetros!$C$8/100))</f>
        <v/>
      </c>
      <c r="N26" s="29" t="str">
        <f aca="false">IF($A26="","",SUMIF(Adiantamentos!$A$3:$A$62,$A26,Adiantamentos!$D$3:$D$62))</f>
        <v/>
      </c>
      <c r="O26" s="29" t="str">
        <f aca="false">IF($A26="","",$N26-SUMIFS(Despesas!$E$3:$E$302,Despesas!$A$3:$A$302,$A26,Despesas!$G$3:$G$302,"Sim"))</f>
        <v/>
      </c>
      <c r="P26" s="37" t="str">
        <f aca="false">IF($A26="","",COUNTIFS(Despesas!$A$3:$A$302,$A26,Despesas!$H$3:$H$302,"&lt;&gt;Sim"))</f>
        <v/>
      </c>
      <c r="Q26" s="37" t="str">
        <f aca="false">IF($A26="","",COUNTIFS(Despesas!$A$3:$A$302,$A26,Despesas!$I$3:$I$302,"Pendente"))</f>
        <v/>
      </c>
      <c r="R26" s="29" t="str">
        <f aca="false">IF($A26="","",$I26+$M26)</f>
        <v/>
      </c>
      <c r="S26" s="38" t="str">
        <f aca="false">IF($A26="","",IF($F26&lt;=0,"",$G26/$F26*100))</f>
        <v/>
      </c>
      <c r="T26" s="38" t="str">
        <f aca="false">IF($A26="","",IF(Ordens!$G26&lt;=0,"",$J26/Ordens!$G26*100))</f>
        <v/>
      </c>
      <c r="U26" s="39" t="str">
        <f aca="false">IF($A26="","",-$R26-ROW()/1000000)</f>
        <v/>
      </c>
    </row>
    <row r="27" customFormat="false" ht="18" hidden="false" customHeight="true" outlineLevel="0" collapsed="false">
      <c r="A27" s="35" t="str">
        <f aca="false">IF(Ordens!$A27="","",Ordens!$A27)</f>
        <v/>
      </c>
      <c r="B27" s="26" t="str">
        <f aca="false">IF($A27="","",Ordens!$B27)</f>
        <v/>
      </c>
      <c r="C27" s="26" t="str">
        <f aca="false">IF($A27="","",Ordens!$E27)</f>
        <v/>
      </c>
      <c r="D27" s="25" t="str">
        <f aca="false">IF($A27="","",COUNTIF(Tarefas!$A$3:$A$202,$A27))</f>
        <v/>
      </c>
      <c r="E27" s="25" t="str">
        <f aca="false">IF($A27="","",COUNTIFS(Tarefas!$A$3:$A$202,$A27,Tarefas!$E$3:$E$202,"Concluída"))</f>
        <v/>
      </c>
      <c r="F27" s="28" t="str">
        <f aca="false">IF($A27="","",IF(Ordens!$F27&gt;0,Ordens!$F27,SUMIF(Tarefas!$A$3:$A$202,$A27,Tarefas!$G$3:$G$202)))</f>
        <v/>
      </c>
      <c r="G27" s="28" t="str">
        <f aca="false">IF($A27="","",SUMIF(Apontamentos!$A$3:$A$402,$A27,Apontamentos!$H$3:$H$402))</f>
        <v/>
      </c>
      <c r="H27" s="36" t="str">
        <f aca="false">IF($A27="","",SUMIF(Apontamentos!$A$3:$A$402,$A27,Apontamentos!$J$3:$J$402))</f>
        <v/>
      </c>
      <c r="I27" s="29" t="str">
        <f aca="false">IF($A27="","",SUMIF(Apontamentos!$A$3:$A$402,$A27,Apontamentos!$N$3:$N$402))</f>
        <v/>
      </c>
      <c r="J27" s="29" t="str">
        <f aca="false">IF($A27="","",SUMIF(Despesas!$A$3:$A$302,$A27,Despesas!$E$3:$E$302))</f>
        <v/>
      </c>
      <c r="K27" s="29" t="str">
        <f aca="false">IF($A27="","",SUMIFS(Despesas!$E$3:$E$302,Despesas!$A$3:$A$302,$A27,Despesas!$F$3:$F$302,"&lt;&gt;Não"))</f>
        <v/>
      </c>
      <c r="L27" s="29" t="str">
        <f aca="false">IF($A27="","",$J27-$K27)</f>
        <v/>
      </c>
      <c r="M27" s="29" t="str">
        <f aca="false">IF($A27="","",$K27*(1+Parâmetros!$C$8/100))</f>
        <v/>
      </c>
      <c r="N27" s="29" t="str">
        <f aca="false">IF($A27="","",SUMIF(Adiantamentos!$A$3:$A$62,$A27,Adiantamentos!$D$3:$D$62))</f>
        <v/>
      </c>
      <c r="O27" s="29" t="str">
        <f aca="false">IF($A27="","",$N27-SUMIFS(Despesas!$E$3:$E$302,Despesas!$A$3:$A$302,$A27,Despesas!$G$3:$G$302,"Sim"))</f>
        <v/>
      </c>
      <c r="P27" s="37" t="str">
        <f aca="false">IF($A27="","",COUNTIFS(Despesas!$A$3:$A$302,$A27,Despesas!$H$3:$H$302,"&lt;&gt;Sim"))</f>
        <v/>
      </c>
      <c r="Q27" s="37" t="str">
        <f aca="false">IF($A27="","",COUNTIFS(Despesas!$A$3:$A$302,$A27,Despesas!$I$3:$I$302,"Pendente"))</f>
        <v/>
      </c>
      <c r="R27" s="29" t="str">
        <f aca="false">IF($A27="","",$I27+$M27)</f>
        <v/>
      </c>
      <c r="S27" s="38" t="str">
        <f aca="false">IF($A27="","",IF($F27&lt;=0,"",$G27/$F27*100))</f>
        <v/>
      </c>
      <c r="T27" s="38" t="str">
        <f aca="false">IF($A27="","",IF(Ordens!$G27&lt;=0,"",$J27/Ordens!$G27*100))</f>
        <v/>
      </c>
      <c r="U27" s="39" t="str">
        <f aca="false">IF($A27="","",-$R27-ROW()/1000000)</f>
        <v/>
      </c>
    </row>
    <row r="28" customFormat="false" ht="18" hidden="false" customHeight="true" outlineLevel="0" collapsed="false">
      <c r="A28" s="35" t="str">
        <f aca="false">IF(Ordens!$A28="","",Ordens!$A28)</f>
        <v/>
      </c>
      <c r="B28" s="26" t="str">
        <f aca="false">IF($A28="","",Ordens!$B28)</f>
        <v/>
      </c>
      <c r="C28" s="26" t="str">
        <f aca="false">IF($A28="","",Ordens!$E28)</f>
        <v/>
      </c>
      <c r="D28" s="25" t="str">
        <f aca="false">IF($A28="","",COUNTIF(Tarefas!$A$3:$A$202,$A28))</f>
        <v/>
      </c>
      <c r="E28" s="25" t="str">
        <f aca="false">IF($A28="","",COUNTIFS(Tarefas!$A$3:$A$202,$A28,Tarefas!$E$3:$E$202,"Concluída"))</f>
        <v/>
      </c>
      <c r="F28" s="28" t="str">
        <f aca="false">IF($A28="","",IF(Ordens!$F28&gt;0,Ordens!$F28,SUMIF(Tarefas!$A$3:$A$202,$A28,Tarefas!$G$3:$G$202)))</f>
        <v/>
      </c>
      <c r="G28" s="28" t="str">
        <f aca="false">IF($A28="","",SUMIF(Apontamentos!$A$3:$A$402,$A28,Apontamentos!$H$3:$H$402))</f>
        <v/>
      </c>
      <c r="H28" s="36" t="str">
        <f aca="false">IF($A28="","",SUMIF(Apontamentos!$A$3:$A$402,$A28,Apontamentos!$J$3:$J$402))</f>
        <v/>
      </c>
      <c r="I28" s="29" t="str">
        <f aca="false">IF($A28="","",SUMIF(Apontamentos!$A$3:$A$402,$A28,Apontamentos!$N$3:$N$402))</f>
        <v/>
      </c>
      <c r="J28" s="29" t="str">
        <f aca="false">IF($A28="","",SUMIF(Despesas!$A$3:$A$302,$A28,Despesas!$E$3:$E$302))</f>
        <v/>
      </c>
      <c r="K28" s="29" t="str">
        <f aca="false">IF($A28="","",SUMIFS(Despesas!$E$3:$E$302,Despesas!$A$3:$A$302,$A28,Despesas!$F$3:$F$302,"&lt;&gt;Não"))</f>
        <v/>
      </c>
      <c r="L28" s="29" t="str">
        <f aca="false">IF($A28="","",$J28-$K28)</f>
        <v/>
      </c>
      <c r="M28" s="29" t="str">
        <f aca="false">IF($A28="","",$K28*(1+Parâmetros!$C$8/100))</f>
        <v/>
      </c>
      <c r="N28" s="29" t="str">
        <f aca="false">IF($A28="","",SUMIF(Adiantamentos!$A$3:$A$62,$A28,Adiantamentos!$D$3:$D$62))</f>
        <v/>
      </c>
      <c r="O28" s="29" t="str">
        <f aca="false">IF($A28="","",$N28-SUMIFS(Despesas!$E$3:$E$302,Despesas!$A$3:$A$302,$A28,Despesas!$G$3:$G$302,"Sim"))</f>
        <v/>
      </c>
      <c r="P28" s="37" t="str">
        <f aca="false">IF($A28="","",COUNTIFS(Despesas!$A$3:$A$302,$A28,Despesas!$H$3:$H$302,"&lt;&gt;Sim"))</f>
        <v/>
      </c>
      <c r="Q28" s="37" t="str">
        <f aca="false">IF($A28="","",COUNTIFS(Despesas!$A$3:$A$302,$A28,Despesas!$I$3:$I$302,"Pendente"))</f>
        <v/>
      </c>
      <c r="R28" s="29" t="str">
        <f aca="false">IF($A28="","",$I28+$M28)</f>
        <v/>
      </c>
      <c r="S28" s="38" t="str">
        <f aca="false">IF($A28="","",IF($F28&lt;=0,"",$G28/$F28*100))</f>
        <v/>
      </c>
      <c r="T28" s="38" t="str">
        <f aca="false">IF($A28="","",IF(Ordens!$G28&lt;=0,"",$J28/Ordens!$G28*100))</f>
        <v/>
      </c>
      <c r="U28" s="39" t="str">
        <f aca="false">IF($A28="","",-$R28-ROW()/1000000)</f>
        <v/>
      </c>
    </row>
    <row r="29" customFormat="false" ht="18" hidden="false" customHeight="true" outlineLevel="0" collapsed="false">
      <c r="A29" s="35" t="str">
        <f aca="false">IF(Ordens!$A29="","",Ordens!$A29)</f>
        <v/>
      </c>
      <c r="B29" s="26" t="str">
        <f aca="false">IF($A29="","",Ordens!$B29)</f>
        <v/>
      </c>
      <c r="C29" s="26" t="str">
        <f aca="false">IF($A29="","",Ordens!$E29)</f>
        <v/>
      </c>
      <c r="D29" s="25" t="str">
        <f aca="false">IF($A29="","",COUNTIF(Tarefas!$A$3:$A$202,$A29))</f>
        <v/>
      </c>
      <c r="E29" s="25" t="str">
        <f aca="false">IF($A29="","",COUNTIFS(Tarefas!$A$3:$A$202,$A29,Tarefas!$E$3:$E$202,"Concluída"))</f>
        <v/>
      </c>
      <c r="F29" s="28" t="str">
        <f aca="false">IF($A29="","",IF(Ordens!$F29&gt;0,Ordens!$F29,SUMIF(Tarefas!$A$3:$A$202,$A29,Tarefas!$G$3:$G$202)))</f>
        <v/>
      </c>
      <c r="G29" s="28" t="str">
        <f aca="false">IF($A29="","",SUMIF(Apontamentos!$A$3:$A$402,$A29,Apontamentos!$H$3:$H$402))</f>
        <v/>
      </c>
      <c r="H29" s="36" t="str">
        <f aca="false">IF($A29="","",SUMIF(Apontamentos!$A$3:$A$402,$A29,Apontamentos!$J$3:$J$402))</f>
        <v/>
      </c>
      <c r="I29" s="29" t="str">
        <f aca="false">IF($A29="","",SUMIF(Apontamentos!$A$3:$A$402,$A29,Apontamentos!$N$3:$N$402))</f>
        <v/>
      </c>
      <c r="J29" s="29" t="str">
        <f aca="false">IF($A29="","",SUMIF(Despesas!$A$3:$A$302,$A29,Despesas!$E$3:$E$302))</f>
        <v/>
      </c>
      <c r="K29" s="29" t="str">
        <f aca="false">IF($A29="","",SUMIFS(Despesas!$E$3:$E$302,Despesas!$A$3:$A$302,$A29,Despesas!$F$3:$F$302,"&lt;&gt;Não"))</f>
        <v/>
      </c>
      <c r="L29" s="29" t="str">
        <f aca="false">IF($A29="","",$J29-$K29)</f>
        <v/>
      </c>
      <c r="M29" s="29" t="str">
        <f aca="false">IF($A29="","",$K29*(1+Parâmetros!$C$8/100))</f>
        <v/>
      </c>
      <c r="N29" s="29" t="str">
        <f aca="false">IF($A29="","",SUMIF(Adiantamentos!$A$3:$A$62,$A29,Adiantamentos!$D$3:$D$62))</f>
        <v/>
      </c>
      <c r="O29" s="29" t="str">
        <f aca="false">IF($A29="","",$N29-SUMIFS(Despesas!$E$3:$E$302,Despesas!$A$3:$A$302,$A29,Despesas!$G$3:$G$302,"Sim"))</f>
        <v/>
      </c>
      <c r="P29" s="37" t="str">
        <f aca="false">IF($A29="","",COUNTIFS(Despesas!$A$3:$A$302,$A29,Despesas!$H$3:$H$302,"&lt;&gt;Sim"))</f>
        <v/>
      </c>
      <c r="Q29" s="37" t="str">
        <f aca="false">IF($A29="","",COUNTIFS(Despesas!$A$3:$A$302,$A29,Despesas!$I$3:$I$302,"Pendente"))</f>
        <v/>
      </c>
      <c r="R29" s="29" t="str">
        <f aca="false">IF($A29="","",$I29+$M29)</f>
        <v/>
      </c>
      <c r="S29" s="38" t="str">
        <f aca="false">IF($A29="","",IF($F29&lt;=0,"",$G29/$F29*100))</f>
        <v/>
      </c>
      <c r="T29" s="38" t="str">
        <f aca="false">IF($A29="","",IF(Ordens!$G29&lt;=0,"",$J29/Ordens!$G29*100))</f>
        <v/>
      </c>
      <c r="U29" s="39" t="str">
        <f aca="false">IF($A29="","",-$R29-ROW()/1000000)</f>
        <v/>
      </c>
    </row>
    <row r="30" customFormat="false" ht="18" hidden="false" customHeight="true" outlineLevel="0" collapsed="false">
      <c r="A30" s="35" t="str">
        <f aca="false">IF(Ordens!$A30="","",Ordens!$A30)</f>
        <v/>
      </c>
      <c r="B30" s="26" t="str">
        <f aca="false">IF($A30="","",Ordens!$B30)</f>
        <v/>
      </c>
      <c r="C30" s="26" t="str">
        <f aca="false">IF($A30="","",Ordens!$E30)</f>
        <v/>
      </c>
      <c r="D30" s="25" t="str">
        <f aca="false">IF($A30="","",COUNTIF(Tarefas!$A$3:$A$202,$A30))</f>
        <v/>
      </c>
      <c r="E30" s="25" t="str">
        <f aca="false">IF($A30="","",COUNTIFS(Tarefas!$A$3:$A$202,$A30,Tarefas!$E$3:$E$202,"Concluída"))</f>
        <v/>
      </c>
      <c r="F30" s="28" t="str">
        <f aca="false">IF($A30="","",IF(Ordens!$F30&gt;0,Ordens!$F30,SUMIF(Tarefas!$A$3:$A$202,$A30,Tarefas!$G$3:$G$202)))</f>
        <v/>
      </c>
      <c r="G30" s="28" t="str">
        <f aca="false">IF($A30="","",SUMIF(Apontamentos!$A$3:$A$402,$A30,Apontamentos!$H$3:$H$402))</f>
        <v/>
      </c>
      <c r="H30" s="36" t="str">
        <f aca="false">IF($A30="","",SUMIF(Apontamentos!$A$3:$A$402,$A30,Apontamentos!$J$3:$J$402))</f>
        <v/>
      </c>
      <c r="I30" s="29" t="str">
        <f aca="false">IF($A30="","",SUMIF(Apontamentos!$A$3:$A$402,$A30,Apontamentos!$N$3:$N$402))</f>
        <v/>
      </c>
      <c r="J30" s="29" t="str">
        <f aca="false">IF($A30="","",SUMIF(Despesas!$A$3:$A$302,$A30,Despesas!$E$3:$E$302))</f>
        <v/>
      </c>
      <c r="K30" s="29" t="str">
        <f aca="false">IF($A30="","",SUMIFS(Despesas!$E$3:$E$302,Despesas!$A$3:$A$302,$A30,Despesas!$F$3:$F$302,"&lt;&gt;Não"))</f>
        <v/>
      </c>
      <c r="L30" s="29" t="str">
        <f aca="false">IF($A30="","",$J30-$K30)</f>
        <v/>
      </c>
      <c r="M30" s="29" t="str">
        <f aca="false">IF($A30="","",$K30*(1+Parâmetros!$C$8/100))</f>
        <v/>
      </c>
      <c r="N30" s="29" t="str">
        <f aca="false">IF($A30="","",SUMIF(Adiantamentos!$A$3:$A$62,$A30,Adiantamentos!$D$3:$D$62))</f>
        <v/>
      </c>
      <c r="O30" s="29" t="str">
        <f aca="false">IF($A30="","",$N30-SUMIFS(Despesas!$E$3:$E$302,Despesas!$A$3:$A$302,$A30,Despesas!$G$3:$G$302,"Sim"))</f>
        <v/>
      </c>
      <c r="P30" s="37" t="str">
        <f aca="false">IF($A30="","",COUNTIFS(Despesas!$A$3:$A$302,$A30,Despesas!$H$3:$H$302,"&lt;&gt;Sim"))</f>
        <v/>
      </c>
      <c r="Q30" s="37" t="str">
        <f aca="false">IF($A30="","",COUNTIFS(Despesas!$A$3:$A$302,$A30,Despesas!$I$3:$I$302,"Pendente"))</f>
        <v/>
      </c>
      <c r="R30" s="29" t="str">
        <f aca="false">IF($A30="","",$I30+$M30)</f>
        <v/>
      </c>
      <c r="S30" s="38" t="str">
        <f aca="false">IF($A30="","",IF($F30&lt;=0,"",$G30/$F30*100))</f>
        <v/>
      </c>
      <c r="T30" s="38" t="str">
        <f aca="false">IF($A30="","",IF(Ordens!$G30&lt;=0,"",$J30/Ordens!$G30*100))</f>
        <v/>
      </c>
      <c r="U30" s="39" t="str">
        <f aca="false">IF($A30="","",-$R30-ROW()/1000000)</f>
        <v/>
      </c>
    </row>
    <row r="31" customFormat="false" ht="18" hidden="false" customHeight="true" outlineLevel="0" collapsed="false">
      <c r="A31" s="35" t="str">
        <f aca="false">IF(Ordens!$A31="","",Ordens!$A31)</f>
        <v/>
      </c>
      <c r="B31" s="26" t="str">
        <f aca="false">IF($A31="","",Ordens!$B31)</f>
        <v/>
      </c>
      <c r="C31" s="26" t="str">
        <f aca="false">IF($A31="","",Ordens!$E31)</f>
        <v/>
      </c>
      <c r="D31" s="25" t="str">
        <f aca="false">IF($A31="","",COUNTIF(Tarefas!$A$3:$A$202,$A31))</f>
        <v/>
      </c>
      <c r="E31" s="25" t="str">
        <f aca="false">IF($A31="","",COUNTIFS(Tarefas!$A$3:$A$202,$A31,Tarefas!$E$3:$E$202,"Concluída"))</f>
        <v/>
      </c>
      <c r="F31" s="28" t="str">
        <f aca="false">IF($A31="","",IF(Ordens!$F31&gt;0,Ordens!$F31,SUMIF(Tarefas!$A$3:$A$202,$A31,Tarefas!$G$3:$G$202)))</f>
        <v/>
      </c>
      <c r="G31" s="28" t="str">
        <f aca="false">IF($A31="","",SUMIF(Apontamentos!$A$3:$A$402,$A31,Apontamentos!$H$3:$H$402))</f>
        <v/>
      </c>
      <c r="H31" s="36" t="str">
        <f aca="false">IF($A31="","",SUMIF(Apontamentos!$A$3:$A$402,$A31,Apontamentos!$J$3:$J$402))</f>
        <v/>
      </c>
      <c r="I31" s="29" t="str">
        <f aca="false">IF($A31="","",SUMIF(Apontamentos!$A$3:$A$402,$A31,Apontamentos!$N$3:$N$402))</f>
        <v/>
      </c>
      <c r="J31" s="29" t="str">
        <f aca="false">IF($A31="","",SUMIF(Despesas!$A$3:$A$302,$A31,Despesas!$E$3:$E$302))</f>
        <v/>
      </c>
      <c r="K31" s="29" t="str">
        <f aca="false">IF($A31="","",SUMIFS(Despesas!$E$3:$E$302,Despesas!$A$3:$A$302,$A31,Despesas!$F$3:$F$302,"&lt;&gt;Não"))</f>
        <v/>
      </c>
      <c r="L31" s="29" t="str">
        <f aca="false">IF($A31="","",$J31-$K31)</f>
        <v/>
      </c>
      <c r="M31" s="29" t="str">
        <f aca="false">IF($A31="","",$K31*(1+Parâmetros!$C$8/100))</f>
        <v/>
      </c>
      <c r="N31" s="29" t="str">
        <f aca="false">IF($A31="","",SUMIF(Adiantamentos!$A$3:$A$62,$A31,Adiantamentos!$D$3:$D$62))</f>
        <v/>
      </c>
      <c r="O31" s="29" t="str">
        <f aca="false">IF($A31="","",$N31-SUMIFS(Despesas!$E$3:$E$302,Despesas!$A$3:$A$302,$A31,Despesas!$G$3:$G$302,"Sim"))</f>
        <v/>
      </c>
      <c r="P31" s="37" t="str">
        <f aca="false">IF($A31="","",COUNTIFS(Despesas!$A$3:$A$302,$A31,Despesas!$H$3:$H$302,"&lt;&gt;Sim"))</f>
        <v/>
      </c>
      <c r="Q31" s="37" t="str">
        <f aca="false">IF($A31="","",COUNTIFS(Despesas!$A$3:$A$302,$A31,Despesas!$I$3:$I$302,"Pendente"))</f>
        <v/>
      </c>
      <c r="R31" s="29" t="str">
        <f aca="false">IF($A31="","",$I31+$M31)</f>
        <v/>
      </c>
      <c r="S31" s="38" t="str">
        <f aca="false">IF($A31="","",IF($F31&lt;=0,"",$G31/$F31*100))</f>
        <v/>
      </c>
      <c r="T31" s="38" t="str">
        <f aca="false">IF($A31="","",IF(Ordens!$G31&lt;=0,"",$J31/Ordens!$G31*100))</f>
        <v/>
      </c>
      <c r="U31" s="39" t="str">
        <f aca="false">IF($A31="","",-$R31-ROW()/1000000)</f>
        <v/>
      </c>
    </row>
    <row r="32" customFormat="false" ht="18" hidden="false" customHeight="true" outlineLevel="0" collapsed="false">
      <c r="A32" s="35" t="str">
        <f aca="false">IF(Ordens!$A32="","",Ordens!$A32)</f>
        <v/>
      </c>
      <c r="B32" s="26" t="str">
        <f aca="false">IF($A32="","",Ordens!$B32)</f>
        <v/>
      </c>
      <c r="C32" s="26" t="str">
        <f aca="false">IF($A32="","",Ordens!$E32)</f>
        <v/>
      </c>
      <c r="D32" s="25" t="str">
        <f aca="false">IF($A32="","",COUNTIF(Tarefas!$A$3:$A$202,$A32))</f>
        <v/>
      </c>
      <c r="E32" s="25" t="str">
        <f aca="false">IF($A32="","",COUNTIFS(Tarefas!$A$3:$A$202,$A32,Tarefas!$E$3:$E$202,"Concluída"))</f>
        <v/>
      </c>
      <c r="F32" s="28" t="str">
        <f aca="false">IF($A32="","",IF(Ordens!$F32&gt;0,Ordens!$F32,SUMIF(Tarefas!$A$3:$A$202,$A32,Tarefas!$G$3:$G$202)))</f>
        <v/>
      </c>
      <c r="G32" s="28" t="str">
        <f aca="false">IF($A32="","",SUMIF(Apontamentos!$A$3:$A$402,$A32,Apontamentos!$H$3:$H$402))</f>
        <v/>
      </c>
      <c r="H32" s="36" t="str">
        <f aca="false">IF($A32="","",SUMIF(Apontamentos!$A$3:$A$402,$A32,Apontamentos!$J$3:$J$402))</f>
        <v/>
      </c>
      <c r="I32" s="29" t="str">
        <f aca="false">IF($A32="","",SUMIF(Apontamentos!$A$3:$A$402,$A32,Apontamentos!$N$3:$N$402))</f>
        <v/>
      </c>
      <c r="J32" s="29" t="str">
        <f aca="false">IF($A32="","",SUMIF(Despesas!$A$3:$A$302,$A32,Despesas!$E$3:$E$302))</f>
        <v/>
      </c>
      <c r="K32" s="29" t="str">
        <f aca="false">IF($A32="","",SUMIFS(Despesas!$E$3:$E$302,Despesas!$A$3:$A$302,$A32,Despesas!$F$3:$F$302,"&lt;&gt;Não"))</f>
        <v/>
      </c>
      <c r="L32" s="29" t="str">
        <f aca="false">IF($A32="","",$J32-$K32)</f>
        <v/>
      </c>
      <c r="M32" s="29" t="str">
        <f aca="false">IF($A32="","",$K32*(1+Parâmetros!$C$8/100))</f>
        <v/>
      </c>
      <c r="N32" s="29" t="str">
        <f aca="false">IF($A32="","",SUMIF(Adiantamentos!$A$3:$A$62,$A32,Adiantamentos!$D$3:$D$62))</f>
        <v/>
      </c>
      <c r="O32" s="29" t="str">
        <f aca="false">IF($A32="","",$N32-SUMIFS(Despesas!$E$3:$E$302,Despesas!$A$3:$A$302,$A32,Despesas!$G$3:$G$302,"Sim"))</f>
        <v/>
      </c>
      <c r="P32" s="37" t="str">
        <f aca="false">IF($A32="","",COUNTIFS(Despesas!$A$3:$A$302,$A32,Despesas!$H$3:$H$302,"&lt;&gt;Sim"))</f>
        <v/>
      </c>
      <c r="Q32" s="37" t="str">
        <f aca="false">IF($A32="","",COUNTIFS(Despesas!$A$3:$A$302,$A32,Despesas!$I$3:$I$302,"Pendente"))</f>
        <v/>
      </c>
      <c r="R32" s="29" t="str">
        <f aca="false">IF($A32="","",$I32+$M32)</f>
        <v/>
      </c>
      <c r="S32" s="38" t="str">
        <f aca="false">IF($A32="","",IF($F32&lt;=0,"",$G32/$F32*100))</f>
        <v/>
      </c>
      <c r="T32" s="38" t="str">
        <f aca="false">IF($A32="","",IF(Ordens!$G32&lt;=0,"",$J32/Ordens!$G32*100))</f>
        <v/>
      </c>
      <c r="U32" s="39" t="str">
        <f aca="false">IF($A32="","",-$R32-ROW()/1000000)</f>
        <v/>
      </c>
    </row>
    <row r="33" customFormat="false" ht="18" hidden="false" customHeight="true" outlineLevel="0" collapsed="false">
      <c r="A33" s="35" t="str">
        <f aca="false">IF(Ordens!$A33="","",Ordens!$A33)</f>
        <v/>
      </c>
      <c r="B33" s="26" t="str">
        <f aca="false">IF($A33="","",Ordens!$B33)</f>
        <v/>
      </c>
      <c r="C33" s="26" t="str">
        <f aca="false">IF($A33="","",Ordens!$E33)</f>
        <v/>
      </c>
      <c r="D33" s="25" t="str">
        <f aca="false">IF($A33="","",COUNTIF(Tarefas!$A$3:$A$202,$A33))</f>
        <v/>
      </c>
      <c r="E33" s="25" t="str">
        <f aca="false">IF($A33="","",COUNTIFS(Tarefas!$A$3:$A$202,$A33,Tarefas!$E$3:$E$202,"Concluída"))</f>
        <v/>
      </c>
      <c r="F33" s="28" t="str">
        <f aca="false">IF($A33="","",IF(Ordens!$F33&gt;0,Ordens!$F33,SUMIF(Tarefas!$A$3:$A$202,$A33,Tarefas!$G$3:$G$202)))</f>
        <v/>
      </c>
      <c r="G33" s="28" t="str">
        <f aca="false">IF($A33="","",SUMIF(Apontamentos!$A$3:$A$402,$A33,Apontamentos!$H$3:$H$402))</f>
        <v/>
      </c>
      <c r="H33" s="36" t="str">
        <f aca="false">IF($A33="","",SUMIF(Apontamentos!$A$3:$A$402,$A33,Apontamentos!$J$3:$J$402))</f>
        <v/>
      </c>
      <c r="I33" s="29" t="str">
        <f aca="false">IF($A33="","",SUMIF(Apontamentos!$A$3:$A$402,$A33,Apontamentos!$N$3:$N$402))</f>
        <v/>
      </c>
      <c r="J33" s="29" t="str">
        <f aca="false">IF($A33="","",SUMIF(Despesas!$A$3:$A$302,$A33,Despesas!$E$3:$E$302))</f>
        <v/>
      </c>
      <c r="K33" s="29" t="str">
        <f aca="false">IF($A33="","",SUMIFS(Despesas!$E$3:$E$302,Despesas!$A$3:$A$302,$A33,Despesas!$F$3:$F$302,"&lt;&gt;Não"))</f>
        <v/>
      </c>
      <c r="L33" s="29" t="str">
        <f aca="false">IF($A33="","",$J33-$K33)</f>
        <v/>
      </c>
      <c r="M33" s="29" t="str">
        <f aca="false">IF($A33="","",$K33*(1+Parâmetros!$C$8/100))</f>
        <v/>
      </c>
      <c r="N33" s="29" t="str">
        <f aca="false">IF($A33="","",SUMIF(Adiantamentos!$A$3:$A$62,$A33,Adiantamentos!$D$3:$D$62))</f>
        <v/>
      </c>
      <c r="O33" s="29" t="str">
        <f aca="false">IF($A33="","",$N33-SUMIFS(Despesas!$E$3:$E$302,Despesas!$A$3:$A$302,$A33,Despesas!$G$3:$G$302,"Sim"))</f>
        <v/>
      </c>
      <c r="P33" s="37" t="str">
        <f aca="false">IF($A33="","",COUNTIFS(Despesas!$A$3:$A$302,$A33,Despesas!$H$3:$H$302,"&lt;&gt;Sim"))</f>
        <v/>
      </c>
      <c r="Q33" s="37" t="str">
        <f aca="false">IF($A33="","",COUNTIFS(Despesas!$A$3:$A$302,$A33,Despesas!$I$3:$I$302,"Pendente"))</f>
        <v/>
      </c>
      <c r="R33" s="29" t="str">
        <f aca="false">IF($A33="","",$I33+$M33)</f>
        <v/>
      </c>
      <c r="S33" s="38" t="str">
        <f aca="false">IF($A33="","",IF($F33&lt;=0,"",$G33/$F33*100))</f>
        <v/>
      </c>
      <c r="T33" s="38" t="str">
        <f aca="false">IF($A33="","",IF(Ordens!$G33&lt;=0,"",$J33/Ordens!$G33*100))</f>
        <v/>
      </c>
      <c r="U33" s="39" t="str">
        <f aca="false">IF($A33="","",-$R33-ROW()/1000000)</f>
        <v/>
      </c>
    </row>
    <row r="34" customFormat="false" ht="18" hidden="false" customHeight="true" outlineLevel="0" collapsed="false">
      <c r="A34" s="35" t="str">
        <f aca="false">IF(Ordens!$A34="","",Ordens!$A34)</f>
        <v/>
      </c>
      <c r="B34" s="26" t="str">
        <f aca="false">IF($A34="","",Ordens!$B34)</f>
        <v/>
      </c>
      <c r="C34" s="26" t="str">
        <f aca="false">IF($A34="","",Ordens!$E34)</f>
        <v/>
      </c>
      <c r="D34" s="25" t="str">
        <f aca="false">IF($A34="","",COUNTIF(Tarefas!$A$3:$A$202,$A34))</f>
        <v/>
      </c>
      <c r="E34" s="25" t="str">
        <f aca="false">IF($A34="","",COUNTIFS(Tarefas!$A$3:$A$202,$A34,Tarefas!$E$3:$E$202,"Concluída"))</f>
        <v/>
      </c>
      <c r="F34" s="28" t="str">
        <f aca="false">IF($A34="","",IF(Ordens!$F34&gt;0,Ordens!$F34,SUMIF(Tarefas!$A$3:$A$202,$A34,Tarefas!$G$3:$G$202)))</f>
        <v/>
      </c>
      <c r="G34" s="28" t="str">
        <f aca="false">IF($A34="","",SUMIF(Apontamentos!$A$3:$A$402,$A34,Apontamentos!$H$3:$H$402))</f>
        <v/>
      </c>
      <c r="H34" s="36" t="str">
        <f aca="false">IF($A34="","",SUMIF(Apontamentos!$A$3:$A$402,$A34,Apontamentos!$J$3:$J$402))</f>
        <v/>
      </c>
      <c r="I34" s="29" t="str">
        <f aca="false">IF($A34="","",SUMIF(Apontamentos!$A$3:$A$402,$A34,Apontamentos!$N$3:$N$402))</f>
        <v/>
      </c>
      <c r="J34" s="29" t="str">
        <f aca="false">IF($A34="","",SUMIF(Despesas!$A$3:$A$302,$A34,Despesas!$E$3:$E$302))</f>
        <v/>
      </c>
      <c r="K34" s="29" t="str">
        <f aca="false">IF($A34="","",SUMIFS(Despesas!$E$3:$E$302,Despesas!$A$3:$A$302,$A34,Despesas!$F$3:$F$302,"&lt;&gt;Não"))</f>
        <v/>
      </c>
      <c r="L34" s="29" t="str">
        <f aca="false">IF($A34="","",$J34-$K34)</f>
        <v/>
      </c>
      <c r="M34" s="29" t="str">
        <f aca="false">IF($A34="","",$K34*(1+Parâmetros!$C$8/100))</f>
        <v/>
      </c>
      <c r="N34" s="29" t="str">
        <f aca="false">IF($A34="","",SUMIF(Adiantamentos!$A$3:$A$62,$A34,Adiantamentos!$D$3:$D$62))</f>
        <v/>
      </c>
      <c r="O34" s="29" t="str">
        <f aca="false">IF($A34="","",$N34-SUMIFS(Despesas!$E$3:$E$302,Despesas!$A$3:$A$302,$A34,Despesas!$G$3:$G$302,"Sim"))</f>
        <v/>
      </c>
      <c r="P34" s="37" t="str">
        <f aca="false">IF($A34="","",COUNTIFS(Despesas!$A$3:$A$302,$A34,Despesas!$H$3:$H$302,"&lt;&gt;Sim"))</f>
        <v/>
      </c>
      <c r="Q34" s="37" t="str">
        <f aca="false">IF($A34="","",COUNTIFS(Despesas!$A$3:$A$302,$A34,Despesas!$I$3:$I$302,"Pendente"))</f>
        <v/>
      </c>
      <c r="R34" s="29" t="str">
        <f aca="false">IF($A34="","",$I34+$M34)</f>
        <v/>
      </c>
      <c r="S34" s="38" t="str">
        <f aca="false">IF($A34="","",IF($F34&lt;=0,"",$G34/$F34*100))</f>
        <v/>
      </c>
      <c r="T34" s="38" t="str">
        <f aca="false">IF($A34="","",IF(Ordens!$G34&lt;=0,"",$J34/Ordens!$G34*100))</f>
        <v/>
      </c>
      <c r="U34" s="39" t="str">
        <f aca="false">IF($A34="","",-$R34-ROW()/1000000)</f>
        <v/>
      </c>
    </row>
    <row r="35" customFormat="false" ht="18" hidden="false" customHeight="true" outlineLevel="0" collapsed="false">
      <c r="A35" s="35" t="str">
        <f aca="false">IF(Ordens!$A35="","",Ordens!$A35)</f>
        <v/>
      </c>
      <c r="B35" s="26" t="str">
        <f aca="false">IF($A35="","",Ordens!$B35)</f>
        <v/>
      </c>
      <c r="C35" s="26" t="str">
        <f aca="false">IF($A35="","",Ordens!$E35)</f>
        <v/>
      </c>
      <c r="D35" s="25" t="str">
        <f aca="false">IF($A35="","",COUNTIF(Tarefas!$A$3:$A$202,$A35))</f>
        <v/>
      </c>
      <c r="E35" s="25" t="str">
        <f aca="false">IF($A35="","",COUNTIFS(Tarefas!$A$3:$A$202,$A35,Tarefas!$E$3:$E$202,"Concluída"))</f>
        <v/>
      </c>
      <c r="F35" s="28" t="str">
        <f aca="false">IF($A35="","",IF(Ordens!$F35&gt;0,Ordens!$F35,SUMIF(Tarefas!$A$3:$A$202,$A35,Tarefas!$G$3:$G$202)))</f>
        <v/>
      </c>
      <c r="G35" s="28" t="str">
        <f aca="false">IF($A35="","",SUMIF(Apontamentos!$A$3:$A$402,$A35,Apontamentos!$H$3:$H$402))</f>
        <v/>
      </c>
      <c r="H35" s="36" t="str">
        <f aca="false">IF($A35="","",SUMIF(Apontamentos!$A$3:$A$402,$A35,Apontamentos!$J$3:$J$402))</f>
        <v/>
      </c>
      <c r="I35" s="29" t="str">
        <f aca="false">IF($A35="","",SUMIF(Apontamentos!$A$3:$A$402,$A35,Apontamentos!$N$3:$N$402))</f>
        <v/>
      </c>
      <c r="J35" s="29" t="str">
        <f aca="false">IF($A35="","",SUMIF(Despesas!$A$3:$A$302,$A35,Despesas!$E$3:$E$302))</f>
        <v/>
      </c>
      <c r="K35" s="29" t="str">
        <f aca="false">IF($A35="","",SUMIFS(Despesas!$E$3:$E$302,Despesas!$A$3:$A$302,$A35,Despesas!$F$3:$F$302,"&lt;&gt;Não"))</f>
        <v/>
      </c>
      <c r="L35" s="29" t="str">
        <f aca="false">IF($A35="","",$J35-$K35)</f>
        <v/>
      </c>
      <c r="M35" s="29" t="str">
        <f aca="false">IF($A35="","",$K35*(1+Parâmetros!$C$8/100))</f>
        <v/>
      </c>
      <c r="N35" s="29" t="str">
        <f aca="false">IF($A35="","",SUMIF(Adiantamentos!$A$3:$A$62,$A35,Adiantamentos!$D$3:$D$62))</f>
        <v/>
      </c>
      <c r="O35" s="29" t="str">
        <f aca="false">IF($A35="","",$N35-SUMIFS(Despesas!$E$3:$E$302,Despesas!$A$3:$A$302,$A35,Despesas!$G$3:$G$302,"Sim"))</f>
        <v/>
      </c>
      <c r="P35" s="37" t="str">
        <f aca="false">IF($A35="","",COUNTIFS(Despesas!$A$3:$A$302,$A35,Despesas!$H$3:$H$302,"&lt;&gt;Sim"))</f>
        <v/>
      </c>
      <c r="Q35" s="37" t="str">
        <f aca="false">IF($A35="","",COUNTIFS(Despesas!$A$3:$A$302,$A35,Despesas!$I$3:$I$302,"Pendente"))</f>
        <v/>
      </c>
      <c r="R35" s="29" t="str">
        <f aca="false">IF($A35="","",$I35+$M35)</f>
        <v/>
      </c>
      <c r="S35" s="38" t="str">
        <f aca="false">IF($A35="","",IF($F35&lt;=0,"",$G35/$F35*100))</f>
        <v/>
      </c>
      <c r="T35" s="38" t="str">
        <f aca="false">IF($A35="","",IF(Ordens!$G35&lt;=0,"",$J35/Ordens!$G35*100))</f>
        <v/>
      </c>
      <c r="U35" s="39" t="str">
        <f aca="false">IF($A35="","",-$R35-ROW()/1000000)</f>
        <v/>
      </c>
    </row>
    <row r="36" customFormat="false" ht="18" hidden="false" customHeight="true" outlineLevel="0" collapsed="false">
      <c r="A36" s="35" t="str">
        <f aca="false">IF(Ordens!$A36="","",Ordens!$A36)</f>
        <v/>
      </c>
      <c r="B36" s="26" t="str">
        <f aca="false">IF($A36="","",Ordens!$B36)</f>
        <v/>
      </c>
      <c r="C36" s="26" t="str">
        <f aca="false">IF($A36="","",Ordens!$E36)</f>
        <v/>
      </c>
      <c r="D36" s="25" t="str">
        <f aca="false">IF($A36="","",COUNTIF(Tarefas!$A$3:$A$202,$A36))</f>
        <v/>
      </c>
      <c r="E36" s="25" t="str">
        <f aca="false">IF($A36="","",COUNTIFS(Tarefas!$A$3:$A$202,$A36,Tarefas!$E$3:$E$202,"Concluída"))</f>
        <v/>
      </c>
      <c r="F36" s="28" t="str">
        <f aca="false">IF($A36="","",IF(Ordens!$F36&gt;0,Ordens!$F36,SUMIF(Tarefas!$A$3:$A$202,$A36,Tarefas!$G$3:$G$202)))</f>
        <v/>
      </c>
      <c r="G36" s="28" t="str">
        <f aca="false">IF($A36="","",SUMIF(Apontamentos!$A$3:$A$402,$A36,Apontamentos!$H$3:$H$402))</f>
        <v/>
      </c>
      <c r="H36" s="36" t="str">
        <f aca="false">IF($A36="","",SUMIF(Apontamentos!$A$3:$A$402,$A36,Apontamentos!$J$3:$J$402))</f>
        <v/>
      </c>
      <c r="I36" s="29" t="str">
        <f aca="false">IF($A36="","",SUMIF(Apontamentos!$A$3:$A$402,$A36,Apontamentos!$N$3:$N$402))</f>
        <v/>
      </c>
      <c r="J36" s="29" t="str">
        <f aca="false">IF($A36="","",SUMIF(Despesas!$A$3:$A$302,$A36,Despesas!$E$3:$E$302))</f>
        <v/>
      </c>
      <c r="K36" s="29" t="str">
        <f aca="false">IF($A36="","",SUMIFS(Despesas!$E$3:$E$302,Despesas!$A$3:$A$302,$A36,Despesas!$F$3:$F$302,"&lt;&gt;Não"))</f>
        <v/>
      </c>
      <c r="L36" s="29" t="str">
        <f aca="false">IF($A36="","",$J36-$K36)</f>
        <v/>
      </c>
      <c r="M36" s="29" t="str">
        <f aca="false">IF($A36="","",$K36*(1+Parâmetros!$C$8/100))</f>
        <v/>
      </c>
      <c r="N36" s="29" t="str">
        <f aca="false">IF($A36="","",SUMIF(Adiantamentos!$A$3:$A$62,$A36,Adiantamentos!$D$3:$D$62))</f>
        <v/>
      </c>
      <c r="O36" s="29" t="str">
        <f aca="false">IF($A36="","",$N36-SUMIFS(Despesas!$E$3:$E$302,Despesas!$A$3:$A$302,$A36,Despesas!$G$3:$G$302,"Sim"))</f>
        <v/>
      </c>
      <c r="P36" s="37" t="str">
        <f aca="false">IF($A36="","",COUNTIFS(Despesas!$A$3:$A$302,$A36,Despesas!$H$3:$H$302,"&lt;&gt;Sim"))</f>
        <v/>
      </c>
      <c r="Q36" s="37" t="str">
        <f aca="false">IF($A36="","",COUNTIFS(Despesas!$A$3:$A$302,$A36,Despesas!$I$3:$I$302,"Pendente"))</f>
        <v/>
      </c>
      <c r="R36" s="29" t="str">
        <f aca="false">IF($A36="","",$I36+$M36)</f>
        <v/>
      </c>
      <c r="S36" s="38" t="str">
        <f aca="false">IF($A36="","",IF($F36&lt;=0,"",$G36/$F36*100))</f>
        <v/>
      </c>
      <c r="T36" s="38" t="str">
        <f aca="false">IF($A36="","",IF(Ordens!$G36&lt;=0,"",$J36/Ordens!$G36*100))</f>
        <v/>
      </c>
      <c r="U36" s="39" t="str">
        <f aca="false">IF($A36="","",-$R36-ROW()/1000000)</f>
        <v/>
      </c>
    </row>
    <row r="37" customFormat="false" ht="18" hidden="false" customHeight="true" outlineLevel="0" collapsed="false">
      <c r="A37" s="35" t="str">
        <f aca="false">IF(Ordens!$A37="","",Ordens!$A37)</f>
        <v/>
      </c>
      <c r="B37" s="26" t="str">
        <f aca="false">IF($A37="","",Ordens!$B37)</f>
        <v/>
      </c>
      <c r="C37" s="26" t="str">
        <f aca="false">IF($A37="","",Ordens!$E37)</f>
        <v/>
      </c>
      <c r="D37" s="25" t="str">
        <f aca="false">IF($A37="","",COUNTIF(Tarefas!$A$3:$A$202,$A37))</f>
        <v/>
      </c>
      <c r="E37" s="25" t="str">
        <f aca="false">IF($A37="","",COUNTIFS(Tarefas!$A$3:$A$202,$A37,Tarefas!$E$3:$E$202,"Concluída"))</f>
        <v/>
      </c>
      <c r="F37" s="28" t="str">
        <f aca="false">IF($A37="","",IF(Ordens!$F37&gt;0,Ordens!$F37,SUMIF(Tarefas!$A$3:$A$202,$A37,Tarefas!$G$3:$G$202)))</f>
        <v/>
      </c>
      <c r="G37" s="28" t="str">
        <f aca="false">IF($A37="","",SUMIF(Apontamentos!$A$3:$A$402,$A37,Apontamentos!$H$3:$H$402))</f>
        <v/>
      </c>
      <c r="H37" s="36" t="str">
        <f aca="false">IF($A37="","",SUMIF(Apontamentos!$A$3:$A$402,$A37,Apontamentos!$J$3:$J$402))</f>
        <v/>
      </c>
      <c r="I37" s="29" t="str">
        <f aca="false">IF($A37="","",SUMIF(Apontamentos!$A$3:$A$402,$A37,Apontamentos!$N$3:$N$402))</f>
        <v/>
      </c>
      <c r="J37" s="29" t="str">
        <f aca="false">IF($A37="","",SUMIF(Despesas!$A$3:$A$302,$A37,Despesas!$E$3:$E$302))</f>
        <v/>
      </c>
      <c r="K37" s="29" t="str">
        <f aca="false">IF($A37="","",SUMIFS(Despesas!$E$3:$E$302,Despesas!$A$3:$A$302,$A37,Despesas!$F$3:$F$302,"&lt;&gt;Não"))</f>
        <v/>
      </c>
      <c r="L37" s="29" t="str">
        <f aca="false">IF($A37="","",$J37-$K37)</f>
        <v/>
      </c>
      <c r="M37" s="29" t="str">
        <f aca="false">IF($A37="","",$K37*(1+Parâmetros!$C$8/100))</f>
        <v/>
      </c>
      <c r="N37" s="29" t="str">
        <f aca="false">IF($A37="","",SUMIF(Adiantamentos!$A$3:$A$62,$A37,Adiantamentos!$D$3:$D$62))</f>
        <v/>
      </c>
      <c r="O37" s="29" t="str">
        <f aca="false">IF($A37="","",$N37-SUMIFS(Despesas!$E$3:$E$302,Despesas!$A$3:$A$302,$A37,Despesas!$G$3:$G$302,"Sim"))</f>
        <v/>
      </c>
      <c r="P37" s="37" t="str">
        <f aca="false">IF($A37="","",COUNTIFS(Despesas!$A$3:$A$302,$A37,Despesas!$H$3:$H$302,"&lt;&gt;Sim"))</f>
        <v/>
      </c>
      <c r="Q37" s="37" t="str">
        <f aca="false">IF($A37="","",COUNTIFS(Despesas!$A$3:$A$302,$A37,Despesas!$I$3:$I$302,"Pendente"))</f>
        <v/>
      </c>
      <c r="R37" s="29" t="str">
        <f aca="false">IF($A37="","",$I37+$M37)</f>
        <v/>
      </c>
      <c r="S37" s="38" t="str">
        <f aca="false">IF($A37="","",IF($F37&lt;=0,"",$G37/$F37*100))</f>
        <v/>
      </c>
      <c r="T37" s="38" t="str">
        <f aca="false">IF($A37="","",IF(Ordens!$G37&lt;=0,"",$J37/Ordens!$G37*100))</f>
        <v/>
      </c>
      <c r="U37" s="39" t="str">
        <f aca="false">IF($A37="","",-$R37-ROW()/1000000)</f>
        <v/>
      </c>
    </row>
    <row r="38" customFormat="false" ht="18" hidden="false" customHeight="true" outlineLevel="0" collapsed="false">
      <c r="A38" s="35" t="str">
        <f aca="false">IF(Ordens!$A38="","",Ordens!$A38)</f>
        <v/>
      </c>
      <c r="B38" s="26" t="str">
        <f aca="false">IF($A38="","",Ordens!$B38)</f>
        <v/>
      </c>
      <c r="C38" s="26" t="str">
        <f aca="false">IF($A38="","",Ordens!$E38)</f>
        <v/>
      </c>
      <c r="D38" s="25" t="str">
        <f aca="false">IF($A38="","",COUNTIF(Tarefas!$A$3:$A$202,$A38))</f>
        <v/>
      </c>
      <c r="E38" s="25" t="str">
        <f aca="false">IF($A38="","",COUNTIFS(Tarefas!$A$3:$A$202,$A38,Tarefas!$E$3:$E$202,"Concluída"))</f>
        <v/>
      </c>
      <c r="F38" s="28" t="str">
        <f aca="false">IF($A38="","",IF(Ordens!$F38&gt;0,Ordens!$F38,SUMIF(Tarefas!$A$3:$A$202,$A38,Tarefas!$G$3:$G$202)))</f>
        <v/>
      </c>
      <c r="G38" s="28" t="str">
        <f aca="false">IF($A38="","",SUMIF(Apontamentos!$A$3:$A$402,$A38,Apontamentos!$H$3:$H$402))</f>
        <v/>
      </c>
      <c r="H38" s="36" t="str">
        <f aca="false">IF($A38="","",SUMIF(Apontamentos!$A$3:$A$402,$A38,Apontamentos!$J$3:$J$402))</f>
        <v/>
      </c>
      <c r="I38" s="29" t="str">
        <f aca="false">IF($A38="","",SUMIF(Apontamentos!$A$3:$A$402,$A38,Apontamentos!$N$3:$N$402))</f>
        <v/>
      </c>
      <c r="J38" s="29" t="str">
        <f aca="false">IF($A38="","",SUMIF(Despesas!$A$3:$A$302,$A38,Despesas!$E$3:$E$302))</f>
        <v/>
      </c>
      <c r="K38" s="29" t="str">
        <f aca="false">IF($A38="","",SUMIFS(Despesas!$E$3:$E$302,Despesas!$A$3:$A$302,$A38,Despesas!$F$3:$F$302,"&lt;&gt;Não"))</f>
        <v/>
      </c>
      <c r="L38" s="29" t="str">
        <f aca="false">IF($A38="","",$J38-$K38)</f>
        <v/>
      </c>
      <c r="M38" s="29" t="str">
        <f aca="false">IF($A38="","",$K38*(1+Parâmetros!$C$8/100))</f>
        <v/>
      </c>
      <c r="N38" s="29" t="str">
        <f aca="false">IF($A38="","",SUMIF(Adiantamentos!$A$3:$A$62,$A38,Adiantamentos!$D$3:$D$62))</f>
        <v/>
      </c>
      <c r="O38" s="29" t="str">
        <f aca="false">IF($A38="","",$N38-SUMIFS(Despesas!$E$3:$E$302,Despesas!$A$3:$A$302,$A38,Despesas!$G$3:$G$302,"Sim"))</f>
        <v/>
      </c>
      <c r="P38" s="37" t="str">
        <f aca="false">IF($A38="","",COUNTIFS(Despesas!$A$3:$A$302,$A38,Despesas!$H$3:$H$302,"&lt;&gt;Sim"))</f>
        <v/>
      </c>
      <c r="Q38" s="37" t="str">
        <f aca="false">IF($A38="","",COUNTIFS(Despesas!$A$3:$A$302,$A38,Despesas!$I$3:$I$302,"Pendente"))</f>
        <v/>
      </c>
      <c r="R38" s="29" t="str">
        <f aca="false">IF($A38="","",$I38+$M38)</f>
        <v/>
      </c>
      <c r="S38" s="38" t="str">
        <f aca="false">IF($A38="","",IF($F38&lt;=0,"",$G38/$F38*100))</f>
        <v/>
      </c>
      <c r="T38" s="38" t="str">
        <f aca="false">IF($A38="","",IF(Ordens!$G38&lt;=0,"",$J38/Ordens!$G38*100))</f>
        <v/>
      </c>
      <c r="U38" s="39" t="str">
        <f aca="false">IF($A38="","",-$R38-ROW()/1000000)</f>
        <v/>
      </c>
    </row>
    <row r="39" customFormat="false" ht="18" hidden="false" customHeight="true" outlineLevel="0" collapsed="false">
      <c r="A39" s="35" t="str">
        <f aca="false">IF(Ordens!$A39="","",Ordens!$A39)</f>
        <v/>
      </c>
      <c r="B39" s="26" t="str">
        <f aca="false">IF($A39="","",Ordens!$B39)</f>
        <v/>
      </c>
      <c r="C39" s="26" t="str">
        <f aca="false">IF($A39="","",Ordens!$E39)</f>
        <v/>
      </c>
      <c r="D39" s="25" t="str">
        <f aca="false">IF($A39="","",COUNTIF(Tarefas!$A$3:$A$202,$A39))</f>
        <v/>
      </c>
      <c r="E39" s="25" t="str">
        <f aca="false">IF($A39="","",COUNTIFS(Tarefas!$A$3:$A$202,$A39,Tarefas!$E$3:$E$202,"Concluída"))</f>
        <v/>
      </c>
      <c r="F39" s="28" t="str">
        <f aca="false">IF($A39="","",IF(Ordens!$F39&gt;0,Ordens!$F39,SUMIF(Tarefas!$A$3:$A$202,$A39,Tarefas!$G$3:$G$202)))</f>
        <v/>
      </c>
      <c r="G39" s="28" t="str">
        <f aca="false">IF($A39="","",SUMIF(Apontamentos!$A$3:$A$402,$A39,Apontamentos!$H$3:$H$402))</f>
        <v/>
      </c>
      <c r="H39" s="36" t="str">
        <f aca="false">IF($A39="","",SUMIF(Apontamentos!$A$3:$A$402,$A39,Apontamentos!$J$3:$J$402))</f>
        <v/>
      </c>
      <c r="I39" s="29" t="str">
        <f aca="false">IF($A39="","",SUMIF(Apontamentos!$A$3:$A$402,$A39,Apontamentos!$N$3:$N$402))</f>
        <v/>
      </c>
      <c r="J39" s="29" t="str">
        <f aca="false">IF($A39="","",SUMIF(Despesas!$A$3:$A$302,$A39,Despesas!$E$3:$E$302))</f>
        <v/>
      </c>
      <c r="K39" s="29" t="str">
        <f aca="false">IF($A39="","",SUMIFS(Despesas!$E$3:$E$302,Despesas!$A$3:$A$302,$A39,Despesas!$F$3:$F$302,"&lt;&gt;Não"))</f>
        <v/>
      </c>
      <c r="L39" s="29" t="str">
        <f aca="false">IF($A39="","",$J39-$K39)</f>
        <v/>
      </c>
      <c r="M39" s="29" t="str">
        <f aca="false">IF($A39="","",$K39*(1+Parâmetros!$C$8/100))</f>
        <v/>
      </c>
      <c r="N39" s="29" t="str">
        <f aca="false">IF($A39="","",SUMIF(Adiantamentos!$A$3:$A$62,$A39,Adiantamentos!$D$3:$D$62))</f>
        <v/>
      </c>
      <c r="O39" s="29" t="str">
        <f aca="false">IF($A39="","",$N39-SUMIFS(Despesas!$E$3:$E$302,Despesas!$A$3:$A$302,$A39,Despesas!$G$3:$G$302,"Sim"))</f>
        <v/>
      </c>
      <c r="P39" s="37" t="str">
        <f aca="false">IF($A39="","",COUNTIFS(Despesas!$A$3:$A$302,$A39,Despesas!$H$3:$H$302,"&lt;&gt;Sim"))</f>
        <v/>
      </c>
      <c r="Q39" s="37" t="str">
        <f aca="false">IF($A39="","",COUNTIFS(Despesas!$A$3:$A$302,$A39,Despesas!$I$3:$I$302,"Pendente"))</f>
        <v/>
      </c>
      <c r="R39" s="29" t="str">
        <f aca="false">IF($A39="","",$I39+$M39)</f>
        <v/>
      </c>
      <c r="S39" s="38" t="str">
        <f aca="false">IF($A39="","",IF($F39&lt;=0,"",$G39/$F39*100))</f>
        <v/>
      </c>
      <c r="T39" s="38" t="str">
        <f aca="false">IF($A39="","",IF(Ordens!$G39&lt;=0,"",$J39/Ordens!$G39*100))</f>
        <v/>
      </c>
      <c r="U39" s="39" t="str">
        <f aca="false">IF($A39="","",-$R39-ROW()/1000000)</f>
        <v/>
      </c>
    </row>
    <row r="40" customFormat="false" ht="18" hidden="false" customHeight="true" outlineLevel="0" collapsed="false">
      <c r="A40" s="35" t="str">
        <f aca="false">IF(Ordens!$A40="","",Ordens!$A40)</f>
        <v/>
      </c>
      <c r="B40" s="26" t="str">
        <f aca="false">IF($A40="","",Ordens!$B40)</f>
        <v/>
      </c>
      <c r="C40" s="26" t="str">
        <f aca="false">IF($A40="","",Ordens!$E40)</f>
        <v/>
      </c>
      <c r="D40" s="25" t="str">
        <f aca="false">IF($A40="","",COUNTIF(Tarefas!$A$3:$A$202,$A40))</f>
        <v/>
      </c>
      <c r="E40" s="25" t="str">
        <f aca="false">IF($A40="","",COUNTIFS(Tarefas!$A$3:$A$202,$A40,Tarefas!$E$3:$E$202,"Concluída"))</f>
        <v/>
      </c>
      <c r="F40" s="28" t="str">
        <f aca="false">IF($A40="","",IF(Ordens!$F40&gt;0,Ordens!$F40,SUMIF(Tarefas!$A$3:$A$202,$A40,Tarefas!$G$3:$G$202)))</f>
        <v/>
      </c>
      <c r="G40" s="28" t="str">
        <f aca="false">IF($A40="","",SUMIF(Apontamentos!$A$3:$A$402,$A40,Apontamentos!$H$3:$H$402))</f>
        <v/>
      </c>
      <c r="H40" s="36" t="str">
        <f aca="false">IF($A40="","",SUMIF(Apontamentos!$A$3:$A$402,$A40,Apontamentos!$J$3:$J$402))</f>
        <v/>
      </c>
      <c r="I40" s="29" t="str">
        <f aca="false">IF($A40="","",SUMIF(Apontamentos!$A$3:$A$402,$A40,Apontamentos!$N$3:$N$402))</f>
        <v/>
      </c>
      <c r="J40" s="29" t="str">
        <f aca="false">IF($A40="","",SUMIF(Despesas!$A$3:$A$302,$A40,Despesas!$E$3:$E$302))</f>
        <v/>
      </c>
      <c r="K40" s="29" t="str">
        <f aca="false">IF($A40="","",SUMIFS(Despesas!$E$3:$E$302,Despesas!$A$3:$A$302,$A40,Despesas!$F$3:$F$302,"&lt;&gt;Não"))</f>
        <v/>
      </c>
      <c r="L40" s="29" t="str">
        <f aca="false">IF($A40="","",$J40-$K40)</f>
        <v/>
      </c>
      <c r="M40" s="29" t="str">
        <f aca="false">IF($A40="","",$K40*(1+Parâmetros!$C$8/100))</f>
        <v/>
      </c>
      <c r="N40" s="29" t="str">
        <f aca="false">IF($A40="","",SUMIF(Adiantamentos!$A$3:$A$62,$A40,Adiantamentos!$D$3:$D$62))</f>
        <v/>
      </c>
      <c r="O40" s="29" t="str">
        <f aca="false">IF($A40="","",$N40-SUMIFS(Despesas!$E$3:$E$302,Despesas!$A$3:$A$302,$A40,Despesas!$G$3:$G$302,"Sim"))</f>
        <v/>
      </c>
      <c r="P40" s="37" t="str">
        <f aca="false">IF($A40="","",COUNTIFS(Despesas!$A$3:$A$302,$A40,Despesas!$H$3:$H$302,"&lt;&gt;Sim"))</f>
        <v/>
      </c>
      <c r="Q40" s="37" t="str">
        <f aca="false">IF($A40="","",COUNTIFS(Despesas!$A$3:$A$302,$A40,Despesas!$I$3:$I$302,"Pendente"))</f>
        <v/>
      </c>
      <c r="R40" s="29" t="str">
        <f aca="false">IF($A40="","",$I40+$M40)</f>
        <v/>
      </c>
      <c r="S40" s="38" t="str">
        <f aca="false">IF($A40="","",IF($F40&lt;=0,"",$G40/$F40*100))</f>
        <v/>
      </c>
      <c r="T40" s="38" t="str">
        <f aca="false">IF($A40="","",IF(Ordens!$G40&lt;=0,"",$J40/Ordens!$G40*100))</f>
        <v/>
      </c>
      <c r="U40" s="39" t="str">
        <f aca="false">IF($A40="","",-$R40-ROW()/1000000)</f>
        <v/>
      </c>
    </row>
    <row r="41" customFormat="false" ht="18" hidden="false" customHeight="true" outlineLevel="0" collapsed="false">
      <c r="A41" s="35" t="str">
        <f aca="false">IF(Ordens!$A41="","",Ordens!$A41)</f>
        <v/>
      </c>
      <c r="B41" s="26" t="str">
        <f aca="false">IF($A41="","",Ordens!$B41)</f>
        <v/>
      </c>
      <c r="C41" s="26" t="str">
        <f aca="false">IF($A41="","",Ordens!$E41)</f>
        <v/>
      </c>
      <c r="D41" s="25" t="str">
        <f aca="false">IF($A41="","",COUNTIF(Tarefas!$A$3:$A$202,$A41))</f>
        <v/>
      </c>
      <c r="E41" s="25" t="str">
        <f aca="false">IF($A41="","",COUNTIFS(Tarefas!$A$3:$A$202,$A41,Tarefas!$E$3:$E$202,"Concluída"))</f>
        <v/>
      </c>
      <c r="F41" s="28" t="str">
        <f aca="false">IF($A41="","",IF(Ordens!$F41&gt;0,Ordens!$F41,SUMIF(Tarefas!$A$3:$A$202,$A41,Tarefas!$G$3:$G$202)))</f>
        <v/>
      </c>
      <c r="G41" s="28" t="str">
        <f aca="false">IF($A41="","",SUMIF(Apontamentos!$A$3:$A$402,$A41,Apontamentos!$H$3:$H$402))</f>
        <v/>
      </c>
      <c r="H41" s="36" t="str">
        <f aca="false">IF($A41="","",SUMIF(Apontamentos!$A$3:$A$402,$A41,Apontamentos!$J$3:$J$402))</f>
        <v/>
      </c>
      <c r="I41" s="29" t="str">
        <f aca="false">IF($A41="","",SUMIF(Apontamentos!$A$3:$A$402,$A41,Apontamentos!$N$3:$N$402))</f>
        <v/>
      </c>
      <c r="J41" s="29" t="str">
        <f aca="false">IF($A41="","",SUMIF(Despesas!$A$3:$A$302,$A41,Despesas!$E$3:$E$302))</f>
        <v/>
      </c>
      <c r="K41" s="29" t="str">
        <f aca="false">IF($A41="","",SUMIFS(Despesas!$E$3:$E$302,Despesas!$A$3:$A$302,$A41,Despesas!$F$3:$F$302,"&lt;&gt;Não"))</f>
        <v/>
      </c>
      <c r="L41" s="29" t="str">
        <f aca="false">IF($A41="","",$J41-$K41)</f>
        <v/>
      </c>
      <c r="M41" s="29" t="str">
        <f aca="false">IF($A41="","",$K41*(1+Parâmetros!$C$8/100))</f>
        <v/>
      </c>
      <c r="N41" s="29" t="str">
        <f aca="false">IF($A41="","",SUMIF(Adiantamentos!$A$3:$A$62,$A41,Adiantamentos!$D$3:$D$62))</f>
        <v/>
      </c>
      <c r="O41" s="29" t="str">
        <f aca="false">IF($A41="","",$N41-SUMIFS(Despesas!$E$3:$E$302,Despesas!$A$3:$A$302,$A41,Despesas!$G$3:$G$302,"Sim"))</f>
        <v/>
      </c>
      <c r="P41" s="37" t="str">
        <f aca="false">IF($A41="","",COUNTIFS(Despesas!$A$3:$A$302,$A41,Despesas!$H$3:$H$302,"&lt;&gt;Sim"))</f>
        <v/>
      </c>
      <c r="Q41" s="37" t="str">
        <f aca="false">IF($A41="","",COUNTIFS(Despesas!$A$3:$A$302,$A41,Despesas!$I$3:$I$302,"Pendente"))</f>
        <v/>
      </c>
      <c r="R41" s="29" t="str">
        <f aca="false">IF($A41="","",$I41+$M41)</f>
        <v/>
      </c>
      <c r="S41" s="38" t="str">
        <f aca="false">IF($A41="","",IF($F41&lt;=0,"",$G41/$F41*100))</f>
        <v/>
      </c>
      <c r="T41" s="38" t="str">
        <f aca="false">IF($A41="","",IF(Ordens!$G41&lt;=0,"",$J41/Ordens!$G41*100))</f>
        <v/>
      </c>
      <c r="U41" s="39" t="str">
        <f aca="false">IF($A41="","",-$R41-ROW()/1000000)</f>
        <v/>
      </c>
    </row>
    <row r="42" customFormat="false" ht="18" hidden="false" customHeight="true" outlineLevel="0" collapsed="false">
      <c r="A42" s="35" t="str">
        <f aca="false">IF(Ordens!$A42="","",Ordens!$A42)</f>
        <v/>
      </c>
      <c r="B42" s="26" t="str">
        <f aca="false">IF($A42="","",Ordens!$B42)</f>
        <v/>
      </c>
      <c r="C42" s="26" t="str">
        <f aca="false">IF($A42="","",Ordens!$E42)</f>
        <v/>
      </c>
      <c r="D42" s="25" t="str">
        <f aca="false">IF($A42="","",COUNTIF(Tarefas!$A$3:$A$202,$A42))</f>
        <v/>
      </c>
      <c r="E42" s="25" t="str">
        <f aca="false">IF($A42="","",COUNTIFS(Tarefas!$A$3:$A$202,$A42,Tarefas!$E$3:$E$202,"Concluída"))</f>
        <v/>
      </c>
      <c r="F42" s="28" t="str">
        <f aca="false">IF($A42="","",IF(Ordens!$F42&gt;0,Ordens!$F42,SUMIF(Tarefas!$A$3:$A$202,$A42,Tarefas!$G$3:$G$202)))</f>
        <v/>
      </c>
      <c r="G42" s="28" t="str">
        <f aca="false">IF($A42="","",SUMIF(Apontamentos!$A$3:$A$402,$A42,Apontamentos!$H$3:$H$402))</f>
        <v/>
      </c>
      <c r="H42" s="36" t="str">
        <f aca="false">IF($A42="","",SUMIF(Apontamentos!$A$3:$A$402,$A42,Apontamentos!$J$3:$J$402))</f>
        <v/>
      </c>
      <c r="I42" s="29" t="str">
        <f aca="false">IF($A42="","",SUMIF(Apontamentos!$A$3:$A$402,$A42,Apontamentos!$N$3:$N$402))</f>
        <v/>
      </c>
      <c r="J42" s="29" t="str">
        <f aca="false">IF($A42="","",SUMIF(Despesas!$A$3:$A$302,$A42,Despesas!$E$3:$E$302))</f>
        <v/>
      </c>
      <c r="K42" s="29" t="str">
        <f aca="false">IF($A42="","",SUMIFS(Despesas!$E$3:$E$302,Despesas!$A$3:$A$302,$A42,Despesas!$F$3:$F$302,"&lt;&gt;Não"))</f>
        <v/>
      </c>
      <c r="L42" s="29" t="str">
        <f aca="false">IF($A42="","",$J42-$K42)</f>
        <v/>
      </c>
      <c r="M42" s="29" t="str">
        <f aca="false">IF($A42="","",$K42*(1+Parâmetros!$C$8/100))</f>
        <v/>
      </c>
      <c r="N42" s="29" t="str">
        <f aca="false">IF($A42="","",SUMIF(Adiantamentos!$A$3:$A$62,$A42,Adiantamentos!$D$3:$D$62))</f>
        <v/>
      </c>
      <c r="O42" s="29" t="str">
        <f aca="false">IF($A42="","",$N42-SUMIFS(Despesas!$E$3:$E$302,Despesas!$A$3:$A$302,$A42,Despesas!$G$3:$G$302,"Sim"))</f>
        <v/>
      </c>
      <c r="P42" s="37" t="str">
        <f aca="false">IF($A42="","",COUNTIFS(Despesas!$A$3:$A$302,$A42,Despesas!$H$3:$H$302,"&lt;&gt;Sim"))</f>
        <v/>
      </c>
      <c r="Q42" s="37" t="str">
        <f aca="false">IF($A42="","",COUNTIFS(Despesas!$A$3:$A$302,$A42,Despesas!$I$3:$I$302,"Pendente"))</f>
        <v/>
      </c>
      <c r="R42" s="29" t="str">
        <f aca="false">IF($A42="","",$I42+$M42)</f>
        <v/>
      </c>
      <c r="S42" s="38" t="str">
        <f aca="false">IF($A42="","",IF($F42&lt;=0,"",$G42/$F42*100))</f>
        <v/>
      </c>
      <c r="T42" s="38" t="str">
        <f aca="false">IF($A42="","",IF(Ordens!$G42&lt;=0,"",$J42/Ordens!$G42*100))</f>
        <v/>
      </c>
      <c r="U42" s="39" t="str">
        <f aca="false">IF($A42="","",-$R42-ROW()/1000000)</f>
        <v/>
      </c>
    </row>
  </sheetData>
  <sheetProtection sheet="true"/>
  <conditionalFormatting sqref="P3:P42">
    <cfRule type="cellIs" priority="2" operator="greaterThan" aboveAverage="0" equalAverage="0" bottom="0" percent="0" rank="0" text="" dxfId="8">
      <formula>0</formula>
    </cfRule>
  </conditionalFormatting>
  <conditionalFormatting sqref="Q3:Q42">
    <cfRule type="cellIs" priority="3" operator="greaterThan" aboveAverage="0" equalAverage="0" bottom="0" percent="0" rank="0" text="" dxfId="8">
      <formula>0</formula>
    </cfRule>
  </conditionalFormatting>
  <conditionalFormatting sqref="O3:O42">
    <cfRule type="cellIs" priority="4" operator="lessThan" aboveAverage="0" equalAverage="0" bottom="0" percent="0" rank="0" text="" dxfId="9">
      <formula>0</formula>
    </cfRule>
  </conditionalFormatting>
  <conditionalFormatting sqref="S3:S42">
    <cfRule type="cellIs" priority="5" operator="greaterThan" aboveAverage="0" equalAverage="0" bottom="0" percent="0" rank="0" text="" dxfId="9">
      <formula>100</formula>
    </cfRule>
  </conditionalFormatting>
  <conditionalFormatting sqref="T3:T42">
    <cfRule type="cellIs" priority="6" operator="greaterThan" aboveAverage="0" equalAverage="0" bottom="0" percent="0" rank="0" text="" dxfId="9">
      <formula>100</formula>
    </cfRule>
  </conditionalFormatting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&amp;L&amp;8 Controle de O.S., horas e custos · Andonize&amp;R&amp;8 &amp;P/&amp;N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38C4"/>
    <pageSetUpPr fitToPage="true"/>
  </sheetPr>
  <dimension ref="B2:R7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4" min="2" style="0" width="11"/>
    <col collapsed="false" customWidth="true" hidden="false" outlineLevel="0" max="5" min="5" style="0" width="3"/>
    <col collapsed="false" customWidth="true" hidden="false" outlineLevel="0" max="8" min="6" style="0" width="11"/>
    <col collapsed="false" customWidth="true" hidden="false" outlineLevel="0" max="9" min="9" style="0" width="3"/>
    <col collapsed="false" customWidth="true" hidden="false" outlineLevel="0" max="12" min="10" style="0" width="11"/>
    <col collapsed="false" customWidth="true" hidden="false" outlineLevel="0" max="13" min="13" style="0" width="3"/>
    <col collapsed="false" customWidth="true" hidden="false" outlineLevel="0" max="15" min="14" style="0" width="11"/>
    <col collapsed="false" customWidth="true" hidden="false" outlineLevel="0" max="16" min="16" style="0" width="16"/>
  </cols>
  <sheetData>
    <row r="2" customFormat="false" ht="24.45" hidden="false" customHeight="false" outlineLevel="0" collapsed="false">
      <c r="B2" s="40" t="s">
        <v>215</v>
      </c>
    </row>
    <row r="3" customFormat="false" ht="15" hidden="false" customHeight="false" outlineLevel="0" collapsed="false">
      <c r="B3" s="24" t="str">
        <f aca="false">CONCATENATE("Valor-hora normal ",TEXT(Parâmetros!$C$5,"R$ #,##0.00"),"  ·  sábado ×",TEXT(Parâmetros!$C$6,"0.0"),"  ·  domingo ×",TEXT(Parâmetros!$C$7,"0.0"),"  ·  taxa ",TEXT(Parâmetros!$C$8,"0.0"),"%  ·  atualizado em ",TEXT(Parâmetros!$C$4,"dd/mm/yyyy hh:mm"))</f>
        <v>Valor-hora normal R$ 95.00  ·  sábado ×1.5  ·  domingo ×2.0  ·  taxa 10.0%  ·  atualizado em 31/07/2026 00:20</v>
      </c>
    </row>
    <row r="5" customFormat="false" ht="18" hidden="false" customHeight="true" outlineLevel="0" collapsed="false">
      <c r="B5" s="41" t="s">
        <v>216</v>
      </c>
      <c r="C5" s="41"/>
      <c r="D5" s="41"/>
      <c r="F5" s="41" t="s">
        <v>217</v>
      </c>
      <c r="G5" s="41"/>
      <c r="H5" s="41"/>
      <c r="J5" s="41" t="s">
        <v>218</v>
      </c>
      <c r="K5" s="41"/>
      <c r="L5" s="41"/>
      <c r="N5" s="42" t="s">
        <v>219</v>
      </c>
      <c r="O5" s="42"/>
      <c r="P5" s="42"/>
    </row>
    <row r="6" customFormat="false" ht="30" hidden="false" customHeight="true" outlineLevel="0" collapsed="false">
      <c r="B6" s="43" t="n">
        <f aca="false">COUNTIF(Ordens!$J$3:$J$42,"Sim")</f>
        <v>6</v>
      </c>
      <c r="C6" s="43"/>
      <c r="D6" s="43"/>
      <c r="F6" s="44" t="n">
        <f aca="false">SUM('Por O.S.'!$G$3:$G$42)</f>
        <v>213.5</v>
      </c>
      <c r="G6" s="44"/>
      <c r="H6" s="44"/>
      <c r="J6" s="45" t="n">
        <f aca="false">SUM('Por O.S.'!$H$3:$H$42)</f>
        <v>441</v>
      </c>
      <c r="K6" s="45"/>
      <c r="L6" s="45"/>
      <c r="N6" s="46" t="n">
        <f aca="false">SUM('Por O.S.'!$I$3:$I$42)</f>
        <v>47062.5</v>
      </c>
      <c r="O6" s="46"/>
      <c r="P6" s="46"/>
    </row>
    <row r="7" customFormat="false" ht="15.75" hidden="false" customHeight="true" outlineLevel="0" collapsed="false">
      <c r="B7" s="47" t="s">
        <v>220</v>
      </c>
      <c r="C7" s="47"/>
      <c r="D7" s="47"/>
      <c r="F7" s="47" t="s">
        <v>221</v>
      </c>
      <c r="G7" s="47"/>
      <c r="H7" s="47"/>
      <c r="J7" s="47" t="s">
        <v>222</v>
      </c>
      <c r="K7" s="47"/>
      <c r="L7" s="47"/>
      <c r="N7" s="48" t="s">
        <v>223</v>
      </c>
      <c r="O7" s="48"/>
      <c r="P7" s="48"/>
    </row>
    <row r="9" customFormat="false" ht="18" hidden="false" customHeight="true" outlineLevel="0" collapsed="false">
      <c r="B9" s="42" t="s">
        <v>224</v>
      </c>
      <c r="C9" s="42"/>
      <c r="D9" s="42"/>
      <c r="F9" s="42" t="s">
        <v>225</v>
      </c>
      <c r="G9" s="42"/>
      <c r="H9" s="42"/>
      <c r="J9" s="49" t="s">
        <v>226</v>
      </c>
      <c r="K9" s="49"/>
      <c r="L9" s="49"/>
      <c r="N9" s="50" t="s">
        <v>227</v>
      </c>
      <c r="O9" s="50"/>
      <c r="P9" s="50"/>
    </row>
    <row r="10" customFormat="false" ht="30" hidden="false" customHeight="true" outlineLevel="0" collapsed="false">
      <c r="B10" s="46" t="n">
        <f aca="false">SUM('Por O.S.'!$K$3:$K$42)</f>
        <v>12766</v>
      </c>
      <c r="C10" s="46"/>
      <c r="D10" s="46"/>
      <c r="F10" s="46" t="n">
        <f aca="false">SUM('Por O.S.'!$R$3:$R$42)</f>
        <v>61105.1</v>
      </c>
      <c r="G10" s="46"/>
      <c r="H10" s="46"/>
      <c r="J10" s="51" t="n">
        <f aca="false">SUM('Por O.S.'!$P$3:$P$42)</f>
        <v>4</v>
      </c>
      <c r="K10" s="51"/>
      <c r="L10" s="51"/>
      <c r="N10" s="52" t="n">
        <f aca="false">SUM('Por O.S.'!$Q$3:$Q$42)</f>
        <v>6</v>
      </c>
      <c r="O10" s="52"/>
      <c r="P10" s="52"/>
    </row>
    <row r="11" customFormat="false" ht="15.75" hidden="false" customHeight="true" outlineLevel="0" collapsed="false">
      <c r="B11" s="48" t="s">
        <v>228</v>
      </c>
      <c r="C11" s="48"/>
      <c r="D11" s="48"/>
      <c r="F11" s="48" t="s">
        <v>229</v>
      </c>
      <c r="G11" s="48"/>
      <c r="H11" s="48"/>
      <c r="J11" s="53" t="s">
        <v>230</v>
      </c>
      <c r="K11" s="53"/>
      <c r="L11" s="53"/>
      <c r="N11" s="54" t="s">
        <v>231</v>
      </c>
      <c r="O11" s="54"/>
      <c r="P11" s="54"/>
    </row>
    <row r="14" customFormat="false" ht="15" hidden="false" customHeight="false" outlineLevel="0" collapsed="false">
      <c r="B14" s="20" t="s">
        <v>232</v>
      </c>
      <c r="K14" s="20" t="s">
        <v>233</v>
      </c>
    </row>
    <row r="15" customFormat="false" ht="15" hidden="false" customHeight="false" outlineLevel="0" collapsed="false">
      <c r="B15" s="55" t="s">
        <v>158</v>
      </c>
      <c r="C15" s="55"/>
      <c r="D15" s="55" t="s">
        <v>22</v>
      </c>
      <c r="E15" s="55"/>
      <c r="F15" s="55" t="s">
        <v>160</v>
      </c>
      <c r="G15" s="55"/>
      <c r="H15" s="55" t="s">
        <v>28</v>
      </c>
      <c r="I15" s="55"/>
      <c r="K15" s="55" t="s">
        <v>234</v>
      </c>
      <c r="L15" s="55" t="s">
        <v>202</v>
      </c>
      <c r="M15" s="55" t="s">
        <v>97</v>
      </c>
      <c r="N15" s="55"/>
      <c r="O15" s="55"/>
      <c r="P15" s="55" t="s">
        <v>235</v>
      </c>
    </row>
    <row r="16" customFormat="false" ht="18" hidden="false" customHeight="true" outlineLevel="0" collapsed="false">
      <c r="B16" s="35" t="s">
        <v>236</v>
      </c>
      <c r="C16" s="35"/>
      <c r="D16" s="36" t="n">
        <f aca="false">SUMIF(Apontamentos!$K$3:$K$402,$B16,Apontamentos!$J$3:$J$402)</f>
        <v>390</v>
      </c>
      <c r="E16" s="36"/>
      <c r="F16" s="29" t="n">
        <f aca="false">Parâmetros!$C$5*1</f>
        <v>95</v>
      </c>
      <c r="G16" s="29"/>
      <c r="H16" s="29" t="n">
        <f aca="false">SUMIF(Apontamentos!$K$3:$K$402,$B16,Apontamentos!$N$3:$N$402)</f>
        <v>38655</v>
      </c>
      <c r="I16" s="29"/>
      <c r="K16" s="25" t="n">
        <v>1</v>
      </c>
      <c r="L16" s="35" t="str">
        <f aca="false">IFERROR(INDEX('Por O.S.'!$A$3:$A$42,MATCH(SMALL('Por O.S.'!$U$3:$U$42,1),'Por O.S.'!$U$3:$U$42,0)),"")</f>
        <v>1001</v>
      </c>
      <c r="M16" s="26" t="str">
        <f aca="false">IFERROR(INDEX('Por O.S.'!$B$3:$B$42,MATCH(SMALL('Por O.S.'!$U$3:$U$42,1),'Por O.S.'!$U$3:$U$42,0)),"")</f>
        <v>Fundição São Marcos</v>
      </c>
      <c r="N16" s="26"/>
      <c r="O16" s="26"/>
      <c r="P16" s="29" t="n">
        <f aca="false">IFERROR(INDEX('Por O.S.'!$R$3:$R$42,MATCH(SMALL('Por O.S.'!$U$3:$U$42,1),'Por O.S.'!$U$3:$U$42,0)),"")</f>
        <v>17361.6</v>
      </c>
    </row>
    <row r="17" customFormat="false" ht="18" hidden="false" customHeight="true" outlineLevel="0" collapsed="false">
      <c r="B17" s="35" t="s">
        <v>237</v>
      </c>
      <c r="C17" s="35"/>
      <c r="D17" s="36" t="n">
        <f aca="false">SUMIF(Apontamentos!$K$3:$K$402,$B17,Apontamentos!$J$3:$J$402)</f>
        <v>27</v>
      </c>
      <c r="E17" s="36"/>
      <c r="F17" s="29" t="n">
        <f aca="false">Parâmetros!$C$5*Parâmetros!$C$6</f>
        <v>142.5</v>
      </c>
      <c r="G17" s="29"/>
      <c r="H17" s="29" t="n">
        <f aca="false">SUMIF(Apontamentos!$K$3:$K$402,$B17,Apontamentos!$N$3:$N$402)</f>
        <v>3847.5</v>
      </c>
      <c r="I17" s="29"/>
      <c r="K17" s="25" t="n">
        <v>2</v>
      </c>
      <c r="L17" s="35" t="str">
        <f aca="false">IFERROR(INDEX('Por O.S.'!$A$3:$A$42,MATCH(SMALL('Por O.S.'!$U$3:$U$42,2),'Por O.S.'!$U$3:$U$42,0)),"")</f>
        <v>1002</v>
      </c>
      <c r="M17" s="26" t="str">
        <f aca="false">IFERROR(INDEX('Por O.S.'!$B$3:$B$42,MATCH(SMALL('Por O.S.'!$U$3:$U$42,2),'Por O.S.'!$U$3:$U$42,0)),"")</f>
        <v>Fundição São Marcos</v>
      </c>
      <c r="N17" s="26"/>
      <c r="O17" s="26"/>
      <c r="P17" s="29" t="n">
        <f aca="false">IFERROR(INDEX('Por O.S.'!$R$3:$R$42,MATCH(SMALL('Por O.S.'!$U$3:$U$42,2),'Por O.S.'!$U$3:$U$42,0)),"")</f>
        <v>11902.5</v>
      </c>
    </row>
    <row r="18" customFormat="false" ht="18" hidden="false" customHeight="true" outlineLevel="0" collapsed="false">
      <c r="B18" s="35" t="s">
        <v>238</v>
      </c>
      <c r="C18" s="35"/>
      <c r="D18" s="36" t="n">
        <f aca="false">SUMIF(Apontamentos!$K$3:$K$402,$B18,Apontamentos!$J$3:$J$402)</f>
        <v>24</v>
      </c>
      <c r="E18" s="36"/>
      <c r="F18" s="29" t="n">
        <f aca="false">Parâmetros!$C$5*Parâmetros!$C$7</f>
        <v>190</v>
      </c>
      <c r="G18" s="29"/>
      <c r="H18" s="29" t="n">
        <f aca="false">SUMIF(Apontamentos!$K$3:$K$402,$B18,Apontamentos!$N$3:$N$402)</f>
        <v>4560</v>
      </c>
      <c r="I18" s="29"/>
      <c r="K18" s="25" t="n">
        <v>3</v>
      </c>
      <c r="L18" s="35" t="str">
        <f aca="false">IFERROR(INDEX('Por O.S.'!$A$3:$A$42,MATCH(SMALL('Por O.S.'!$U$3:$U$42,3),'Por O.S.'!$U$3:$U$42,0)),"")</f>
        <v>1003</v>
      </c>
      <c r="M18" s="26" t="str">
        <f aca="false">IFERROR(INDEX('Por O.S.'!$B$3:$B$42,MATCH(SMALL('Por O.S.'!$U$3:$U$42,3),'Por O.S.'!$U$3:$U$42,0)),"")</f>
        <v>Metalúrgica Vale Norte</v>
      </c>
      <c r="N18" s="26"/>
      <c r="O18" s="26"/>
      <c r="P18" s="29" t="n">
        <f aca="false">IFERROR(INDEX('Por O.S.'!$R$3:$R$42,MATCH(SMALL('Por O.S.'!$U$3:$U$42,3),'Por O.S.'!$U$3:$U$42,0)),"")</f>
        <v>10353.2</v>
      </c>
    </row>
    <row r="19" customFormat="false" ht="18" hidden="false" customHeight="true" outlineLevel="0" collapsed="false">
      <c r="K19" s="25" t="n">
        <v>4</v>
      </c>
      <c r="L19" s="35" t="str">
        <f aca="false">IFERROR(INDEX('Por O.S.'!$A$3:$A$42,MATCH(SMALL('Por O.S.'!$U$3:$U$42,4),'Por O.S.'!$U$3:$U$42,0)),"")</f>
        <v>1005</v>
      </c>
      <c r="M19" s="26" t="str">
        <f aca="false">IFERROR(INDEX('Por O.S.'!$B$3:$B$42,MATCH(SMALL('Por O.S.'!$U$3:$U$42,4),'Por O.S.'!$U$3:$U$42,0)),"")</f>
        <v>Log Armazéns Gerais</v>
      </c>
      <c r="N19" s="26"/>
      <c r="O19" s="26"/>
      <c r="P19" s="29" t="n">
        <f aca="false">IFERROR(INDEX('Por O.S.'!$R$3:$R$42,MATCH(SMALL('Por O.S.'!$U$3:$U$42,4),'Por O.S.'!$U$3:$U$42,0)),"")</f>
        <v>9228</v>
      </c>
    </row>
    <row r="20" customFormat="false" ht="18" hidden="false" customHeight="true" outlineLevel="0" collapsed="false">
      <c r="K20" s="25" t="n">
        <v>5</v>
      </c>
      <c r="L20" s="35" t="str">
        <f aca="false">IFERROR(INDEX('Por O.S.'!$A$3:$A$42,MATCH(SMALL('Por O.S.'!$U$3:$U$42,5),'Por O.S.'!$U$3:$U$42,0)),"")</f>
        <v>1006</v>
      </c>
      <c r="M20" s="26" t="str">
        <f aca="false">IFERROR(INDEX('Por O.S.'!$B$3:$B$42,MATCH(SMALL('Por O.S.'!$U$3:$U$42,5),'Por O.S.'!$U$3:$U$42,0)),"")</f>
        <v>Log Armazéns Gerais</v>
      </c>
      <c r="N20" s="26"/>
      <c r="O20" s="26"/>
      <c r="P20" s="29" t="n">
        <f aca="false">IFERROR(INDEX('Por O.S.'!$R$3:$R$42,MATCH(SMALL('Por O.S.'!$U$3:$U$42,5),'Por O.S.'!$U$3:$U$42,0)),"")</f>
        <v>8717.8</v>
      </c>
    </row>
    <row r="40" customFormat="false" ht="25.5" hidden="false" customHeight="true" outlineLevel="0" collapsed="false">
      <c r="B40" s="56" t="s">
        <v>239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</row>
    <row r="57" customFormat="false" ht="15" hidden="false" customHeight="false" outlineLevel="0" collapsed="false">
      <c r="B57" s="57" t="s">
        <v>240</v>
      </c>
    </row>
    <row r="58" customFormat="false" ht="15" hidden="false" customHeight="false" outlineLevel="0" collapsed="false">
      <c r="B58" s="21" t="s">
        <v>241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</row>
    <row r="60" customFormat="false" ht="15" hidden="false" customHeight="false" outlineLevel="0" collapsed="false">
      <c r="B60" s="58" t="s">
        <v>202</v>
      </c>
      <c r="C60" s="58" t="s">
        <v>28</v>
      </c>
      <c r="D60" s="58" t="s">
        <v>208</v>
      </c>
      <c r="F60" s="58" t="s">
        <v>158</v>
      </c>
      <c r="G60" s="58" t="s">
        <v>22</v>
      </c>
    </row>
    <row r="61" customFormat="false" ht="15" hidden="false" customHeight="false" outlineLevel="0" collapsed="false">
      <c r="B61" s="59" t="str">
        <f aca="false">IF('Por O.S.'!$A3="","",'Por O.S.'!$A3)</f>
        <v>1001</v>
      </c>
      <c r="C61" s="60" t="n">
        <f aca="false">IF($B61="","",'Por O.S.'!$I3)</f>
        <v>13395</v>
      </c>
      <c r="D61" s="60" t="n">
        <f aca="false">IF($B61="","",'Por O.S.'!$M3)</f>
        <v>3966.6</v>
      </c>
      <c r="F61" s="61" t="s">
        <v>236</v>
      </c>
      <c r="G61" s="62" t="n">
        <f aca="false">IF(SUMIF(Apontamentos!$K$3:$K$402,$F61,Apontamentos!$J$3:$J$402)=0,NA(),SUMIF(Apontamentos!$K$3:$K$402,$F61,Apontamentos!$J$3:$J$402))</f>
        <v>390</v>
      </c>
    </row>
    <row r="62" customFormat="false" ht="15" hidden="false" customHeight="false" outlineLevel="0" collapsed="false">
      <c r="B62" s="59" t="str">
        <f aca="false">IF('Por O.S.'!$A4="","",'Por O.S.'!$A4)</f>
        <v>1002</v>
      </c>
      <c r="C62" s="60" t="n">
        <f aca="false">IF($B62="","",'Por O.S.'!$I4)</f>
        <v>8217.5</v>
      </c>
      <c r="D62" s="60" t="n">
        <f aca="false">IF($B62="","",'Por O.S.'!$M4)</f>
        <v>3685</v>
      </c>
      <c r="F62" s="61" t="s">
        <v>237</v>
      </c>
      <c r="G62" s="62" t="n">
        <f aca="false">IF(SUMIF(Apontamentos!$K$3:$K$402,$F62,Apontamentos!$J$3:$J$402)=0,NA(),SUMIF(Apontamentos!$K$3:$K$402,$F62,Apontamentos!$J$3:$J$402))</f>
        <v>27</v>
      </c>
    </row>
    <row r="63" customFormat="false" ht="15" hidden="false" customHeight="false" outlineLevel="0" collapsed="false">
      <c r="B63" s="59" t="str">
        <f aca="false">IF('Por O.S.'!$A5="","",'Por O.S.'!$A5)</f>
        <v>1003</v>
      </c>
      <c r="C63" s="60" t="n">
        <f aca="false">IF($B63="","",'Por O.S.'!$I5)</f>
        <v>8690</v>
      </c>
      <c r="D63" s="60" t="n">
        <f aca="false">IF($B63="","",'Por O.S.'!$M5)</f>
        <v>1663.2</v>
      </c>
      <c r="F63" s="61" t="s">
        <v>238</v>
      </c>
      <c r="G63" s="62" t="n">
        <f aca="false">IF(SUMIF(Apontamentos!$K$3:$K$402,$F63,Apontamentos!$J$3:$J$402)=0,NA(),SUMIF(Apontamentos!$K$3:$K$402,$F63,Apontamentos!$J$3:$J$402))</f>
        <v>24</v>
      </c>
    </row>
    <row r="64" customFormat="false" ht="15" hidden="false" customHeight="false" outlineLevel="0" collapsed="false">
      <c r="B64" s="59" t="str">
        <f aca="false">IF('Por O.S.'!$A6="","",'Por O.S.'!$A6)</f>
        <v>1004</v>
      </c>
      <c r="C64" s="60" t="n">
        <f aca="false">IF($B64="","",'Por O.S.'!$I6)</f>
        <v>3080</v>
      </c>
      <c r="D64" s="60" t="n">
        <f aca="false">IF($B64="","",'Por O.S.'!$M6)</f>
        <v>462</v>
      </c>
    </row>
    <row r="65" customFormat="false" ht="15" hidden="false" customHeight="false" outlineLevel="0" collapsed="false">
      <c r="B65" s="59" t="str">
        <f aca="false">IF('Por O.S.'!$A7="","",'Por O.S.'!$A7)</f>
        <v>1005</v>
      </c>
      <c r="C65" s="60" t="n">
        <f aca="false">IF($B65="","",'Por O.S.'!$I7)</f>
        <v>6555</v>
      </c>
      <c r="D65" s="60" t="n">
        <f aca="false">IF($B65="","",'Por O.S.'!$M7)</f>
        <v>2673</v>
      </c>
    </row>
    <row r="66" customFormat="false" ht="15" hidden="false" customHeight="false" outlineLevel="0" collapsed="false">
      <c r="B66" s="59" t="str">
        <f aca="false">IF('Por O.S.'!$A8="","",'Por O.S.'!$A8)</f>
        <v>1006</v>
      </c>
      <c r="C66" s="60" t="n">
        <f aca="false">IF($B66="","",'Por O.S.'!$I8)</f>
        <v>7125</v>
      </c>
      <c r="D66" s="60" t="n">
        <f aca="false">IF($B66="","",'Por O.S.'!$M8)</f>
        <v>1592.8</v>
      </c>
    </row>
    <row r="67" customFormat="false" ht="15" hidden="false" customHeight="false" outlineLevel="0" collapsed="false">
      <c r="B67" s="59" t="str">
        <f aca="false">IF('Por O.S.'!$A9="","",'Por O.S.'!$A9)</f>
        <v/>
      </c>
      <c r="C67" s="60" t="str">
        <f aca="false">IF($B67="","",'Por O.S.'!$I9)</f>
        <v/>
      </c>
      <c r="D67" s="60" t="str">
        <f aca="false">IF($B67="","",'Por O.S.'!$M9)</f>
        <v/>
      </c>
    </row>
    <row r="68" customFormat="false" ht="15" hidden="false" customHeight="false" outlineLevel="0" collapsed="false">
      <c r="B68" s="59" t="str">
        <f aca="false">IF('Por O.S.'!$A10="","",'Por O.S.'!$A10)</f>
        <v/>
      </c>
      <c r="C68" s="60" t="str">
        <f aca="false">IF($B68="","",'Por O.S.'!$I10)</f>
        <v/>
      </c>
      <c r="D68" s="60" t="str">
        <f aca="false">IF($B68="","",'Por O.S.'!$M10)</f>
        <v/>
      </c>
    </row>
    <row r="69" customFormat="false" ht="15" hidden="false" customHeight="false" outlineLevel="0" collapsed="false">
      <c r="B69" s="59" t="str">
        <f aca="false">IF('Por O.S.'!$A11="","",'Por O.S.'!$A11)</f>
        <v/>
      </c>
      <c r="C69" s="60" t="str">
        <f aca="false">IF($B69="","",'Por O.S.'!$I11)</f>
        <v/>
      </c>
      <c r="D69" s="60" t="str">
        <f aca="false">IF($B69="","",'Por O.S.'!$M11)</f>
        <v/>
      </c>
    </row>
    <row r="70" customFormat="false" ht="15" hidden="false" customHeight="false" outlineLevel="0" collapsed="false">
      <c r="B70" s="59" t="str">
        <f aca="false">IF('Por O.S.'!$A12="","",'Por O.S.'!$A12)</f>
        <v/>
      </c>
      <c r="C70" s="60" t="str">
        <f aca="false">IF($B70="","",'Por O.S.'!$I12)</f>
        <v/>
      </c>
      <c r="D70" s="60" t="str">
        <f aca="false">IF($B70="","",'Por O.S.'!$M12)</f>
        <v/>
      </c>
    </row>
  </sheetData>
  <sheetProtection sheet="true"/>
  <mergeCells count="48">
    <mergeCell ref="B5:D5"/>
    <mergeCell ref="F5:H5"/>
    <mergeCell ref="J5:L5"/>
    <mergeCell ref="N5:P5"/>
    <mergeCell ref="B6:D6"/>
    <mergeCell ref="F6:H6"/>
    <mergeCell ref="J6:L6"/>
    <mergeCell ref="N6:P6"/>
    <mergeCell ref="B7:D7"/>
    <mergeCell ref="F7:H7"/>
    <mergeCell ref="J7:L7"/>
    <mergeCell ref="N7:P7"/>
    <mergeCell ref="B9:D9"/>
    <mergeCell ref="F9:H9"/>
    <mergeCell ref="J9:L9"/>
    <mergeCell ref="N9:P9"/>
    <mergeCell ref="B10:D10"/>
    <mergeCell ref="F10:H10"/>
    <mergeCell ref="J10:L10"/>
    <mergeCell ref="N10:P10"/>
    <mergeCell ref="B11:D11"/>
    <mergeCell ref="F11:H11"/>
    <mergeCell ref="J11:L11"/>
    <mergeCell ref="N11:P11"/>
    <mergeCell ref="B15:C15"/>
    <mergeCell ref="D15:E15"/>
    <mergeCell ref="F15:G15"/>
    <mergeCell ref="H15:I15"/>
    <mergeCell ref="M15:O15"/>
    <mergeCell ref="B16:C16"/>
    <mergeCell ref="D16:E16"/>
    <mergeCell ref="F16:G16"/>
    <mergeCell ref="H16:I16"/>
    <mergeCell ref="M16:O16"/>
    <mergeCell ref="B17:C17"/>
    <mergeCell ref="D17:E17"/>
    <mergeCell ref="F17:G17"/>
    <mergeCell ref="H17:I17"/>
    <mergeCell ref="M17:O17"/>
    <mergeCell ref="B18:C18"/>
    <mergeCell ref="D18:E18"/>
    <mergeCell ref="F18:G18"/>
    <mergeCell ref="H18:I18"/>
    <mergeCell ref="M18:O18"/>
    <mergeCell ref="M19:O19"/>
    <mergeCell ref="M20:O20"/>
    <mergeCell ref="B40:R40"/>
    <mergeCell ref="B58:R58"/>
  </mergeCells>
  <conditionalFormatting sqref="G61:G63">
    <cfRule type="expression" priority="2" aboveAverage="0" equalAverage="0" bottom="0" percent="0" rank="0" text="" dxfId="10">
      <formula>ISNA(G61)</formula>
    </cfRule>
  </conditionalFormatting>
  <printOptions headings="false" gridLines="false" gridLinesSet="true" horizontalCentered="true" verticalCentered="false"/>
  <pageMargins left="0.75" right="0.75" top="1" bottom="1" header="0.511811023622047" footer="0.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&amp;L&amp;8 Controle de O.S., horas e custos · Andonize&amp;R&amp;8 &amp;P/&amp;N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2026-07-31T00:20:12Z</dcterms:created>
  <dc:creator>Andonize</dc:creator>
  <dc:description>Planilha gratuita da Andonize. Uso livre na sua empresa e com os seus clientes, inclusive comercial. Não é permitido revender, redistribuir como material próprio nem publicar o arquivo para download em outro site. © 2026 Andonize · andonize.com</dc:description>
  <dc:language>en-US</dc:language>
  <cp:lastModifiedBy>Andonize</cp:lastModifiedBy>
  <dcterms:modified xsi:type="dcterms:W3CDTF">2026-07-31T00:20:13Z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